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11b41b211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99ab75dd07794bff"/>
    <x:sheet xmlns:r="http://schemas.openxmlformats.org/officeDocument/2006/relationships" name="Scope" sheetId="2" r:id="R64f1b92de4ed4cbd"/>
    <x:sheet xmlns:r="http://schemas.openxmlformats.org/officeDocument/2006/relationships" name="Quotes" sheetId="3" r:id="Ree6354c00da14c86"/>
    <x:sheet xmlns:r="http://schemas.openxmlformats.org/officeDocument/2006/relationships" name="Example" sheetId="4" r:id="Rcf238ac430124f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yyyy-mm-dd"/>
    <x:numFmt numFmtId="201" formatCode="#,##0.00;[Red](#,##0.00);0.00"/>
    <x:numFmt numFmtId="202" formatCode="0"/>
    <x:numFmt numFmtId="203" formatCode="0.000000"/>
    <x:numFmt numFmtId="204" formatCode="0%"/>
    <x:numFmt numFmtId="205" formatCode="0.00"/>
    <x:numFmt numFmtId="206" formatCode="#,##0.000"/>
    <x:numFmt numFmtId="207" formatCode="@"/>
  </x:numFmts>
  <x:fonts count="8">
    <x:font>
      <x:sz val="11"/>
      <x:name val="Carlito"/>
    </x:font>
    <x:font>
      <x:sz val="10"/>
      <x:color rgb="FF202020"/>
      <x:name val="Arial"/>
    </x:font>
    <x:font>
      <x:b/>
      <x:sz val="16"/>
      <x:color rgb="FF202020"/>
      <x:name val="Arial"/>
    </x:font>
    <x:font>
      <x:sz val="10"/>
      <x:color rgb="FF205081"/>
      <x:name val="Arial"/>
    </x:font>
    <x:font>
      <x:b/>
      <x:sz val="10"/>
      <x:color rgb="FFFFFFFF"/>
      <x:name val="Arial"/>
    </x:font>
    <x:font>
      <x:b/>
      <x:sz val="10"/>
      <x:color rgb="FF202020"/>
      <x:name val="Arial"/>
    </x:font>
    <x:font>
      <x:b/>
      <x:sz val="14"/>
      <x:color rgb="FF202020"/>
      <x:name val="Arial"/>
    </x:font>
    <x:font>
      <x:i/>
      <x:sz val="10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58432F"/>
      </x:patternFill>
    </x:fill>
    <x:fill>
      <x:patternFill patternType="solid">
        <x:fgColor rgb="FFF1F4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9072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204" fontId="3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5" fontId="3" fillId="2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3" fillId="2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1" fillId="4" borderId="0" xfId="0" applyNumberFormat="1" applyFont="1" applyFill="1" applyBorder="1" applyAlignment="1">
      <x:alignment vertical="center"/>
    </x:xf>
    <x:xf numFmtId="207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color rgb="FF9B2626"/>
      </x:font>
      <x:fill>
        <x:patternFill patternType="solid">
          <x:bgColor rgb="FFFBE6E5"/>
        </x:patternFill>
      </x:fill>
    </x:dxf>
    <x:dxf>
      <x:font>
        <x:color rgb="FF9B2626"/>
      </x:font>
      <x:fill>
        <x:patternFill patternType="solid">
          <x:bgColor rgb="FFFBE6E5"/>
        </x:patternFill>
      </x:fill>
    </x:dxf>
    <x:dxf>
      <x:font>
        <x:color rgb="FF9B2626"/>
      </x:font>
      <x:fill>
        <x:patternFill patternType="solid">
          <x:bgColor rgb="FFFBE6E5"/>
        </x:patternFill>
      </x:fill>
    </x:dxf>
    <x:dxf>
      <x:font>
        <x:b/>
        <x:color rgb="FF9B2626"/>
      </x:font>
      <x:fill>
        <x:patternFill patternType="solid">
          <x:bgColor rgb="FFFBE6E5"/>
        </x:patternFill>
      </x:fill>
    </x:dxf>
    <x:dxf>
      <x:font>
        <x:b/>
      </x:font>
    </x:dxf>
    <x:dxf>
      <x:font>
        <x:b/>
      </x:font>
    </x:dxf>
    <x:dxf>
      <x:font>
        <x:color rgb="FF9B2626"/>
      </x:font>
      <x:fill>
        <x:patternFill patternType="solid">
          <x:bgColor rgb="FFFBE6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1f4a598e347e8" /><Relationship Type="http://schemas.openxmlformats.org/officeDocument/2006/relationships/theme" Target="/xl/theme/theme1.xml" Id="R8ffef78865b74dd6" /><Relationship Type="http://schemas.openxmlformats.org/officeDocument/2006/relationships/sharedStrings" Target="/xl/sharedStrings.xml" Id="Raad94330619b4ad0" /><Relationship Type="http://schemas.openxmlformats.org/officeDocument/2006/relationships/worksheet" Target="/xl/worksheets/sheet1.xml" Id="R99ab75dd07794bff" /><Relationship Type="http://schemas.openxmlformats.org/officeDocument/2006/relationships/worksheet" Target="/xl/worksheets/sheet2.xml" Id="R64f1b92de4ed4cbd" /><Relationship Type="http://schemas.openxmlformats.org/officeDocument/2006/relationships/worksheet" Target="/xl/worksheets/sheet3.xml" Id="Ree6354c00da14c86" /><Relationship Type="http://schemas.openxmlformats.org/officeDocument/2006/relationships/worksheet" Target="/xl/worksheets/sheet4.xml" Id="Rcf238ac430124f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8432F"/>
  </x:sheetPr>
  <x:sheetViews>
    <x:sheetView showGridLines="0" workbookViewId="0"/>
  </x:sheetViews>
  <x:sheetFormatPr defaultRowHeight="15"/>
  <x:cols>
    <x:col min="1" max="1" width="34" hidden="0" customWidth="1"/>
    <x:col min="2" max="2" width="25" hidden="0" customWidth="1"/>
    <x:col min="3" max="3" width="25" hidden="0" customWidth="1"/>
    <x:col min="4" max="4" width="25" hidden="0" customWidth="1"/>
    <x:col min="5" max="5" width="14" hidden="0" customWidth="1"/>
    <x:col min="6" max="6" width="4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2" customHeight="1">
      <x:c r="A2" s="3" t="str">
        <x:v>Supplier Quotation Comparison</x:v>
      </x:c>
      <x:c r="B2" s="2"/>
      <x:c r="C2" s="2"/>
      <x:c r="D2" s="2"/>
      <x:c r="E2" s="2"/>
      <x:c r="F2" s="2"/>
    </x:row>
    <x:row r="3" ht="24" customHeight="1">
      <x:c r="A3" s="4"/>
      <x:c r="B3" s="4"/>
      <x:c r="C3" s="4"/>
      <x:c r="D3" s="4"/>
      <x:c r="E3" s="4"/>
      <x:c r="F3" s="2"/>
    </x:row>
    <x:row r="4" ht="24" customHeight="1">
      <x:c r="A4" s="2" t="str">
        <x:v>Project</x:v>
      </x:c>
      <x:c r="B4" s="6"/>
      <x:c r="C4" s="2"/>
      <x:c r="D4" s="2"/>
      <x:c r="E4" s="2"/>
      <x:c r="F4" s="2"/>
    </x:row>
    <x:row r="5" ht="24" customHeight="1">
      <x:c r="A5" s="2" t="str">
        <x:v>Package</x:v>
      </x:c>
      <x:c r="B5" s="6"/>
      <x:c r="C5" s="2"/>
      <x:c r="D5" s="2"/>
      <x:c r="E5" s="2"/>
      <x:c r="F5" s="2"/>
    </x:row>
    <x:row r="6" ht="24" customHeight="1">
      <x:c r="A6" s="2" t="str">
        <x:v>Evaluation currency</x:v>
      </x:c>
      <x:c r="B6" s="6" t="str">
        <x:v>USD</x:v>
      </x:c>
      <x:c r="C6" s="2"/>
      <x:c r="D6" s="2"/>
      <x:c r="E6" s="2"/>
      <x:c r="F6" s="2"/>
    </x:row>
    <x:row r="7" ht="24" customHeight="1">
      <x:c r="A7" s="2" t="str">
        <x:v>Evaluation date</x:v>
      </x:c>
      <x:c r="B7" s="7" t="d">
        <x:v>2026-10-12T00:00:00.000Z</x:v>
      </x:c>
      <x:c r="C7" s="2"/>
      <x:c r="D7" s="2"/>
      <x:c r="E7" s="2"/>
      <x:c r="F7" s="2"/>
    </x:row>
    <x:row r="8" ht="24" customHeight="1">
      <x:c r="A8" s="2" t="str">
        <x:v>Required arrival date</x:v>
      </x:c>
      <x:c r="B8" s="7"/>
      <x:c r="C8" s="2"/>
      <x:c r="D8" s="2"/>
      <x:c r="E8" s="2"/>
      <x:c r="F8" s="2"/>
    </x:row>
    <x:row r="9" ht="38" customHeight="1">
      <x:c r="A9" s="2" t="str">
        <x:v>Tax and cost basis</x:v>
      </x:c>
      <x:c r="B9" s="8"/>
      <x:c r="C9" s="2"/>
      <x:c r="D9" s="2"/>
      <x:c r="E9" s="2"/>
      <x:c r="F9" s="2"/>
    </x:row>
    <x:row r="10" ht="34" customHeight="1">
      <x:c r="A10" s="12" t="str">
        <x:v>Comparison result</x:v>
      </x:c>
      <x:c r="B10" s="12" t="str">
        <x:f>IF(B34="","Supplier A",B34)</x:f>
        <x:v>Supplier A</x:v>
      </x:c>
      <x:c r="C10" s="12" t="str">
        <x:f>IF(C34="","Supplier B",C34)</x:f>
        <x:v>Supplier B</x:v>
      </x:c>
      <x:c r="D10" s="12" t="str">
        <x:f>IF(D34="","Supplier C",D34)</x:f>
        <x:v>Supplier C</x:v>
      </x:c>
      <x:c r="E10" s="2"/>
      <x:c r="F10" s="2"/>
    </x:row>
    <x:row r="11" ht="24" customHeight="1">
      <x:c r="A11" s="2" t="str">
        <x:v>Requested items</x:v>
      </x:c>
      <x:c r="B11" s="13" t="n">
        <x:f>COUNTA('Scope'!$A$6:$A$35)</x:f>
        <x:v>0</x:v>
      </x:c>
      <x:c r="C11" s="13" t="n">
        <x:f>COUNTA('Scope'!$A$6:$A$35)</x:f>
        <x:v>0</x:v>
      </x:c>
      <x:c r="D11" s="13" t="n">
        <x:f>COUNTA('Scope'!$A$6:$A$35)</x:f>
        <x:v>0</x:v>
      </x:c>
      <x:c r="E11" s="2"/>
      <x:c r="F11" s="2"/>
    </x:row>
    <x:row r="12" ht="24" customHeight="1">
      <x:c r="A12" s="2" t="str">
        <x:v>Ready priced lines</x:v>
      </x:c>
      <x:c r="B12" s="13" t="n">
        <x:f>COUNTIFS('Quotes'!$A$6:$A$95,"A",'Quotes'!$M$6:$M$95,"Ready")</x:f>
        <x:v>0</x:v>
      </x:c>
      <x:c r="C12" s="13" t="n">
        <x:f>COUNTIFS('Quotes'!$A$6:$A$95,"B",'Quotes'!$M$6:$M$95,"Ready")</x:f>
        <x:v>0</x:v>
      </x:c>
      <x:c r="D12" s="13" t="n">
        <x:f>COUNTIFS('Quotes'!$A$6:$A$95,"C",'Quotes'!$M$6:$M$95,"Ready")</x:f>
        <x:v>0</x:v>
      </x:c>
      <x:c r="E12" s="2"/>
      <x:c r="F12" s="2"/>
    </x:row>
    <x:row r="13" ht="24" customHeight="1">
      <x:c r="A13" s="2" t="str">
        <x:v>Material subtotal</x:v>
      </x:c>
      <x:c r="B13" s="14" t="str">
        <x:f>IF(AND(B11&gt;0,COUNTIFS('Scope'!$G$6:$G$35,"Ready")=B11,B12=B11,COUNTIFS('Quotes'!$A$6:$A$95,"A",'Quotes'!$B$6:$B$95,"&lt;&gt;")=B11,B37&lt;&gt;"",$B$6&lt;&gt;"",ISNUMBER(B38),B38&gt;0),SUMIFS('Quotes'!$J$6:$J$95,'Quotes'!$A$6:$A$95,"A",'Quotes'!$M$6:$M$95,"Ready")*B38,"")</x:f>
      </x:c>
      <x:c r="C13" s="14" t="str">
        <x:f>IF(AND(C11&gt;0,COUNTIFS('Scope'!$G$6:$G$35,"Ready")=C11,C12=C11,COUNTIFS('Quotes'!$A$6:$A$95,"B",'Quotes'!$B$6:$B$95,"&lt;&gt;")=C11,C37&lt;&gt;"",$B$6&lt;&gt;"",ISNUMBER(C38),C38&gt;0),SUMIFS('Quotes'!$J$6:$J$95,'Quotes'!$A$6:$A$95,"B",'Quotes'!$M$6:$M$95,"Ready")*C38,"")</x:f>
      </x:c>
      <x:c r="D13" s="14" t="str">
        <x:f>IF(AND(D11&gt;0,COUNTIFS('Scope'!$G$6:$G$35,"Ready")=D11,D12=D11,COUNTIFS('Quotes'!$A$6:$A$95,"C",'Quotes'!$B$6:$B$95,"&lt;&gt;")=D11,D37&lt;&gt;"",$B$6&lt;&gt;"",ISNUMBER(D38),D38&gt;0),SUMIFS('Quotes'!$J$6:$J$95,'Quotes'!$A$6:$A$95,"C",'Quotes'!$M$6:$M$95,"Ready")*D38,"")</x:f>
      </x:c>
      <x:c r="E13" s="2"/>
      <x:c r="F13" s="2"/>
    </x:row>
    <x:row r="14" ht="24" customHeight="1">
      <x:c r="A14" s="2" t="str">
        <x:v>Confirmed discount to subtract</x:v>
      </x:c>
      <x:c r="B14" s="14" t="str">
        <x:f>IF(ISNUMBER(B39),B39,"")</x:f>
      </x:c>
      <x:c r="C14" s="14" t="str">
        <x:f>IF(ISNUMBER(C39),C39,"")</x:f>
      </x:c>
      <x:c r="D14" s="14" t="str">
        <x:f>IF(ISNUMBER(D39),D39,"")</x:f>
      </x:c>
      <x:c r="E14" s="2"/>
      <x:c r="F14" s="2"/>
    </x:row>
    <x:row r="15" ht="24" customHeight="1">
      <x:c r="A15" s="2" t="str">
        <x:v>Additional freight</x:v>
      </x:c>
      <x:c r="B15" s="14" t="str">
        <x:f>IF(ISNUMBER(B40),B40,"")</x:f>
      </x:c>
      <x:c r="C15" s="14" t="str">
        <x:f>IF(ISNUMBER(C40),C40,"")</x:f>
      </x:c>
      <x:c r="D15" s="14" t="str">
        <x:f>IF(ISNUMBER(D40),D40,"")</x:f>
      </x:c>
      <x:c r="E15" s="2"/>
      <x:c r="F15" s="2"/>
    </x:row>
    <x:row r="16" ht="24" customHeight="1">
      <x:c r="A16" s="2" t="str">
        <x:v>Additional packing</x:v>
      </x:c>
      <x:c r="B16" s="14" t="str">
        <x:f>IF(ISNUMBER(B41),B41,"")</x:f>
      </x:c>
      <x:c r="C16" s="14" t="str">
        <x:f>IF(ISNUMBER(C41),C41,"")</x:f>
      </x:c>
      <x:c r="D16" s="14" t="str">
        <x:f>IF(ISNUMBER(D41),D41,"")</x:f>
      </x:c>
      <x:c r="E16" s="2"/>
      <x:c r="F16" s="2"/>
    </x:row>
    <x:row r="17" ht="24" customHeight="1">
      <x:c r="A17" s="2" t="str">
        <x:v>Additional insurance</x:v>
      </x:c>
      <x:c r="B17" s="14" t="str">
        <x:f>IF(ISNUMBER(B42),B42,"")</x:f>
      </x:c>
      <x:c r="C17" s="14" t="str">
        <x:f>IF(ISNUMBER(C42),C42,"")</x:f>
      </x:c>
      <x:c r="D17" s="14" t="str">
        <x:f>IF(ISNUMBER(D42),D42,"")</x:f>
      </x:c>
      <x:c r="E17" s="2"/>
      <x:c r="F17" s="2"/>
    </x:row>
    <x:row r="18" ht="24" customHeight="1">
      <x:c r="A18" s="2" t="str">
        <x:v>Additional handling</x:v>
      </x:c>
      <x:c r="B18" s="14" t="str">
        <x:f>IF(ISNUMBER(B43),B43,"")</x:f>
      </x:c>
      <x:c r="C18" s="14" t="str">
        <x:f>IF(ISNUMBER(C43),C43,"")</x:f>
      </x:c>
      <x:c r="D18" s="14" t="str">
        <x:f>IF(ISNUMBER(D43),D43,"")</x:f>
      </x:c>
      <x:c r="E18" s="2"/>
      <x:c r="F18" s="2"/>
    </x:row>
    <x:row r="19" ht="24" customHeight="1">
      <x:c r="A19" s="2" t="str">
        <x:v>Tax and duties to add</x:v>
      </x:c>
      <x:c r="B19" s="14" t="str">
        <x:f>IF(ISNUMBER(B44),B44,"")</x:f>
      </x:c>
      <x:c r="C19" s="14" t="str">
        <x:f>IF(ISNUMBER(C44),C44,"")</x:f>
      </x:c>
      <x:c r="D19" s="14" t="str">
        <x:f>IF(ISNUMBER(D44),D44,"")</x:f>
      </x:c>
      <x:c r="E19" s="2"/>
      <x:c r="F19" s="2"/>
    </x:row>
    <x:row r="20" ht="24" customHeight="1">
      <x:c r="A20" s="2" t="str">
        <x:v>Other additional costs</x:v>
      </x:c>
      <x:c r="B20" s="14" t="str">
        <x:f>IF(ISNUMBER(B45),B45,"")</x:f>
      </x:c>
      <x:c r="C20" s="14" t="str">
        <x:f>IF(ISNUMBER(C45),C45,"")</x:f>
      </x:c>
      <x:c r="D20" s="14" t="str">
        <x:f>IF(ISNUMBER(D45),D45,"")</x:f>
      </x:c>
      <x:c r="E20" s="2"/>
      <x:c r="F20" s="2"/>
    </x:row>
    <x:row r="21" ht="24" customHeight="1">
      <x:c r="A21" s="18" t="str">
        <x:v>Evaluated cost</x:v>
      </x:c>
      <x:c r="B21" s="19" t="str">
        <x:f>IF(AND(COUNT(B13:B20)=8,MIN(B14:B20)&gt;=0),B13-B14+SUM(B15:B20),"")</x:f>
      </x:c>
      <x:c r="C21" s="19" t="str">
        <x:f>IF(AND(COUNT(C13:C20)=8,MIN(C14:C20)&gt;=0),C13-C14+SUM(C15:C20),"")</x:f>
      </x:c>
      <x:c r="D21" s="19" t="str">
        <x:f>IF(AND(COUNT(D13:D20)=8,MIN(D14:D20)&gt;=0),D13-D14+SUM(D15:D20),"")</x:f>
      </x:c>
      <x:c r="E21" s="2"/>
      <x:c r="F21" s="2"/>
    </x:row>
    <x:row r="22" ht="24" customHeight="1">
      <x:c r="A22" s="2" t="str">
        <x:v>Quotation valid until</x:v>
      </x:c>
      <x:c r="B22" s="15" t="str">
        <x:f>IF(ISNUMBER(B47),B47,"")</x:f>
      </x:c>
      <x:c r="C22" s="15" t="str">
        <x:f>IF(ISNUMBER(C47),C47,"")</x:f>
      </x:c>
      <x:c r="D22" s="15" t="str">
        <x:f>IF(ISNUMBER(D47),D47,"")</x:f>
      </x:c>
      <x:c r="E22" s="2"/>
      <x:c r="F22" s="2"/>
    </x:row>
    <x:row r="23" ht="24" customHeight="1">
      <x:c r="A23" s="2" t="str">
        <x:v>Promised arrival date</x:v>
      </x:c>
      <x:c r="B23" s="15" t="str">
        <x:f>IF(ISNUMBER(B48),B48,"")</x:f>
      </x:c>
      <x:c r="C23" s="15" t="str">
        <x:f>IF(ISNUMBER(C48),C48,"")</x:f>
      </x:c>
      <x:c r="D23" s="15" t="str">
        <x:f>IF(ISNUMBER(D48),D48,"")</x:f>
      </x:c>
      <x:c r="E23" s="2"/>
      <x:c r="F23" s="2"/>
    </x:row>
    <x:row r="24" ht="24" customHeight="1">
      <x:c r="A24" s="2" t="str">
        <x:v>Arrival variance days</x:v>
      </x:c>
      <x:c r="B24" s="16" t="str">
        <x:f>IF(AND(ISNUMBER(B23),ISNUMBER($B$8)),B23-$B$8,"")</x:f>
      </x:c>
      <x:c r="C24" s="16" t="str">
        <x:f>IF(AND(ISNUMBER(C23),ISNUMBER($B$8)),C23-$B$8,"")</x:f>
      </x:c>
      <x:c r="D24" s="16" t="str">
        <x:f>IF(AND(ISNUMBER(D23),ISNUMBER($B$8)),D23-$B$8,"")</x:f>
      </x:c>
      <x:c r="E24" s="2"/>
      <x:c r="F24" s="2"/>
    </x:row>
    <x:row r="25" ht="24" customHeight="1">
      <x:c r="A25" s="2" t="str">
        <x:v>Mandatory conditions</x:v>
      </x:c>
      <x:c r="B25" s="13" t="str">
        <x:f>IF(B49="","",B49)</x:f>
      </x:c>
      <x:c r="C25" s="13" t="str">
        <x:f>IF(C49="","",C49)</x:f>
      </x:c>
      <x:c r="D25" s="13" t="str">
        <x:f>IF(D49="","",D49)</x:f>
      </x:c>
      <x:c r="E25" s="2"/>
      <x:c r="F25" s="2"/>
    </x:row>
    <x:row r="26" ht="24" customHeight="1">
      <x:c r="A26" s="18" t="str">
        <x:v>Eligible evaluated cost</x:v>
      </x:c>
      <x:c r="B26" s="19" t="str">
        <x:f>IF(AND(ISNUMBER(B21),B21&gt;0,ISNUMBER($B$7),ISNUMBER(B22),B22&gt;=$B$7,B25="Pass"),B21,"")</x:f>
      </x:c>
      <x:c r="C26" s="19" t="str">
        <x:f>IF(AND(ISNUMBER(C21),C21&gt;0,ISNUMBER($B$7),ISNUMBER(C22),C22&gt;=$B$7,C25="Pass"),C21,"")</x:f>
      </x:c>
      <x:c r="D26" s="19" t="str">
        <x:f>IF(AND(ISNUMBER(D21),D21&gt;0,ISNUMBER($B$7),ISNUMBER(D22),D22&gt;=$B$7,D25="Pass"),D21,"")</x:f>
      </x:c>
      <x:c r="E26" s="2"/>
      <x:c r="F26" s="2"/>
    </x:row>
    <x:row r="27" ht="42" customHeight="1">
      <x:c r="A27" s="2" t="str">
        <x:v>Package review status</x:v>
      </x:c>
      <x:c r="B27" s="17" t="str">
        <x:f>IF(B11=0,"Enter scope",IF(NOT(ISNUMBER(B13)),"Complete quote lines and FX",IF(NOT(ISNUMBER(B21)),"Confirm additional costs",IF(B21&lt;=0,"Review nonpositive total",IF(OR(NOT(ISNUMBER($B$7)),NOT(ISNUMBER(B22))),"Enter evaluation and validity dates",IF(B22&lt;$B$7,"Expired quotation",IF(B25&lt;&gt;"Pass","Mandatory review pending","Eligible")))))))</x:f>
        <x:v>Enter scope</x:v>
      </x:c>
      <x:c r="C27" s="17" t="str">
        <x:f>IF(C11=0,"Enter scope",IF(NOT(ISNUMBER(C13)),"Complete quote lines and FX",IF(NOT(ISNUMBER(C21)),"Confirm additional costs",IF(C21&lt;=0,"Review nonpositive total",IF(OR(NOT(ISNUMBER($B$7)),NOT(ISNUMBER(C22))),"Enter evaluation and validity dates",IF(C22&lt;$B$7,"Expired quotation",IF(C25&lt;&gt;"Pass","Mandatory review pending","Eligible")))))))</x:f>
        <x:v>Enter scope</x:v>
      </x:c>
      <x:c r="D27" s="17" t="str">
        <x:f>IF(D11=0,"Enter scope",IF(NOT(ISNUMBER(D13)),"Complete quote lines and FX",IF(NOT(ISNUMBER(D21)),"Confirm additional costs",IF(D21&lt;=0,"Review nonpositive total",IF(OR(NOT(ISNUMBER($B$7)),NOT(ISNUMBER(D22))),"Enter evaluation and validity dates",IF(D22&lt;$B$7,"Expired quotation",IF(D25&lt;&gt;"Pass","Mandatory review pending","Eligible")))))))</x:f>
        <x:v>Enter scope</x:v>
      </x:c>
      <x:c r="E27" s="2"/>
      <x:c r="F27" s="2"/>
    </x:row>
    <x:row r="28" ht="24" customHeight="1">
      <x:c r="A28" s="2" t="str">
        <x:v>Cost rank</x:v>
      </x:c>
      <x:c r="B28" s="13" t="str">
        <x:f>IF(ISNUMBER(B26),1+COUNTIFS($B$26:$D$26,"&lt;"&amp;B26,$B$26:$D$26,"&gt;0"),"")</x:f>
      </x:c>
      <x:c r="C28" s="13" t="str">
        <x:f>IF(ISNUMBER(C26),1+COUNTIFS($B$26:$D$26,"&lt;"&amp;C26,$B$26:$D$26,"&gt;0"),"")</x:f>
      </x:c>
      <x:c r="D28" s="13" t="str">
        <x:f>IF(ISNUMBER(D26),1+COUNTIFS($B$26:$D$26,"&lt;"&amp;D26,$B$26:$D$26,"&gt;0"),"")</x:f>
      </x:c>
      <x:c r="E28" s="2"/>
      <x:c r="F28" s="2"/>
    </x:row>
    <x:row r="29" ht="24" customHeight="1">
      <x:c r="A29" s="2"/>
      <x:c r="B29" s="2"/>
      <x:c r="C29" s="2"/>
      <x:c r="D29" s="2"/>
      <x:c r="E29" s="2"/>
      <x:c r="F29" s="2"/>
    </x:row>
    <x:row r="30" ht="24" customHeight="1">
      <x:c r="A30" s="20" t="str">
        <x:v>Inputs for each supplier</x:v>
      </x:c>
      <x:c r="B30" s="2"/>
      <x:c r="C30" s="2"/>
      <x:c r="D30" s="2"/>
      <x:c r="E30" s="2"/>
      <x:c r="F30" s="2"/>
    </x:row>
    <x:row r="31" ht="24" customHeight="1">
      <x:c r="A31" s="21" t="str">
        <x:v>Enter costs in the evaluation currency. A blank is unknown. Use zero for a confirmed zero additional charge.</x:v>
      </x:c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  <x:row r="33" ht="34" customHeight="1">
      <x:c r="A33" s="12" t="str">
        <x:v>Supplier slot</x:v>
      </x:c>
      <x:c r="B33" s="12" t="str">
        <x:v>A</x:v>
      </x:c>
      <x:c r="C33" s="12" t="str">
        <x:v>B</x:v>
      </x:c>
      <x:c r="D33" s="12" t="str">
        <x:v>C</x:v>
      </x:c>
      <x:c r="E33" s="2"/>
      <x:c r="F33" s="2"/>
    </x:row>
    <x:row r="34" ht="24" customHeight="1">
      <x:c r="A34" s="2" t="str">
        <x:v>Supplier name</x:v>
      </x:c>
      <x:c r="B34" s="6"/>
      <x:c r="C34" s="6"/>
      <x:c r="D34" s="6"/>
      <x:c r="E34" s="2"/>
      <x:c r="F34" s="2"/>
    </x:row>
    <x:row r="35" ht="24" customHeight="1">
      <x:c r="A35" s="2" t="str">
        <x:v>Contact or source reference</x:v>
      </x:c>
      <x:c r="B35" s="6"/>
      <x:c r="C35" s="6"/>
      <x:c r="D35" s="6"/>
      <x:c r="E35" s="2"/>
      <x:c r="F35" s="2"/>
    </x:row>
    <x:row r="36" ht="24" customHeight="1">
      <x:c r="A36" s="2" t="str">
        <x:v>Quotation number and revision</x:v>
      </x:c>
      <x:c r="B36" s="6"/>
      <x:c r="C36" s="6"/>
      <x:c r="D36" s="6"/>
      <x:c r="E36" s="2"/>
      <x:c r="F36" s="2"/>
    </x:row>
    <x:row r="37" ht="24" customHeight="1">
      <x:c r="A37" s="2" t="str">
        <x:v>Quoted currency</x:v>
      </x:c>
      <x:c r="B37" s="6"/>
      <x:c r="C37" s="6"/>
      <x:c r="D37" s="6"/>
      <x:c r="E37" s="2"/>
      <x:c r="F37" s="2"/>
    </x:row>
    <x:row r="38" ht="24" customHeight="1">
      <x:c r="A38" s="2" t="str">
        <x:v>FX evaluation per quoted unit</x:v>
      </x:c>
      <x:c r="B38" s="23"/>
      <x:c r="C38" s="23"/>
      <x:c r="D38" s="23"/>
      <x:c r="E38" s="2"/>
      <x:c r="F38" s="2"/>
    </x:row>
    <x:row r="39" ht="24" customHeight="1">
      <x:c r="A39" s="2" t="str">
        <x:v>Confirmed discount</x:v>
      </x:c>
      <x:c r="B39" s="22"/>
      <x:c r="C39" s="22"/>
      <x:c r="D39" s="22"/>
      <x:c r="E39" s="2"/>
      <x:c r="F39" s="2"/>
    </x:row>
    <x:row r="40" ht="24" customHeight="1">
      <x:c r="A40" s="2" t="str">
        <x:v>Additional freight</x:v>
      </x:c>
      <x:c r="B40" s="22"/>
      <x:c r="C40" s="22"/>
      <x:c r="D40" s="22"/>
      <x:c r="E40" s="2"/>
      <x:c r="F40" s="2"/>
    </x:row>
    <x:row r="41" ht="24" customHeight="1">
      <x:c r="A41" s="2" t="str">
        <x:v>Additional packing</x:v>
      </x:c>
      <x:c r="B41" s="22"/>
      <x:c r="C41" s="22"/>
      <x:c r="D41" s="22"/>
      <x:c r="E41" s="2"/>
      <x:c r="F41" s="2"/>
    </x:row>
    <x:row r="42" ht="24" customHeight="1">
      <x:c r="A42" s="2" t="str">
        <x:v>Additional insurance</x:v>
      </x:c>
      <x:c r="B42" s="22"/>
      <x:c r="C42" s="22"/>
      <x:c r="D42" s="22"/>
      <x:c r="E42" s="2"/>
      <x:c r="F42" s="2"/>
    </x:row>
    <x:row r="43" ht="24" customHeight="1">
      <x:c r="A43" s="2" t="str">
        <x:v>Additional handling</x:v>
      </x:c>
      <x:c r="B43" s="22"/>
      <x:c r="C43" s="22"/>
      <x:c r="D43" s="22"/>
      <x:c r="E43" s="2"/>
      <x:c r="F43" s="2"/>
    </x:row>
    <x:row r="44" ht="24" customHeight="1">
      <x:c r="A44" s="2" t="str">
        <x:v>Tax and duties to add</x:v>
      </x:c>
      <x:c r="B44" s="22"/>
      <x:c r="C44" s="22"/>
      <x:c r="D44" s="22"/>
      <x:c r="E44" s="2"/>
      <x:c r="F44" s="2"/>
    </x:row>
    <x:row r="45" ht="24" customHeight="1">
      <x:c r="A45" s="2" t="str">
        <x:v>Other additional costs</x:v>
      </x:c>
      <x:c r="B45" s="22"/>
      <x:c r="C45" s="22"/>
      <x:c r="D45" s="22"/>
      <x:c r="E45" s="2"/>
      <x:c r="F45" s="2"/>
    </x:row>
    <x:row r="46" ht="24" customHeight="1">
      <x:c r="A46" s="2" t="str">
        <x:v>Delivery rule and named place</x:v>
      </x:c>
      <x:c r="B46" s="8"/>
      <x:c r="C46" s="8"/>
      <x:c r="D46" s="8"/>
      <x:c r="E46" s="2"/>
      <x:c r="F46" s="2"/>
    </x:row>
    <x:row r="47" ht="24" customHeight="1">
      <x:c r="A47" s="2" t="str">
        <x:v>Quotation valid until</x:v>
      </x:c>
      <x:c r="B47" s="7"/>
      <x:c r="C47" s="7"/>
      <x:c r="D47" s="7"/>
      <x:c r="E47" s="2"/>
      <x:c r="F47" s="2"/>
    </x:row>
    <x:row r="48" ht="24" customHeight="1">
      <x:c r="A48" s="2" t="str">
        <x:v>Promised arrival date</x:v>
      </x:c>
      <x:c r="B48" s="7"/>
      <x:c r="C48" s="7"/>
      <x:c r="D48" s="7"/>
      <x:c r="E48" s="2"/>
      <x:c r="F48" s="2"/>
    </x:row>
    <x:row r="49" ht="24" customHeight="1">
      <x:c r="A49" s="2" t="str">
        <x:v>Mandatory conditions</x:v>
      </x:c>
      <x:c r="B49" s="6"/>
      <x:c r="C49" s="6"/>
      <x:c r="D49" s="6"/>
      <x:c r="E49" s="2"/>
      <x:c r="F49" s="2"/>
    </x:row>
    <x:row r="50" ht="48" customHeight="1">
      <x:c r="A50" s="2" t="str">
        <x:v>Payment and warranty terms</x:v>
      </x:c>
      <x:c r="B50" s="8"/>
      <x:c r="C50" s="8"/>
      <x:c r="D50" s="8"/>
      <x:c r="E50" s="2"/>
      <x:c r="F50" s="2"/>
    </x:row>
    <x:row r="51" ht="48" customHeight="1">
      <x:c r="A51" s="2" t="str">
        <x:v>Rate source and date</x:v>
      </x:c>
      <x:c r="B51" s="8"/>
      <x:c r="C51" s="8"/>
      <x:c r="D51" s="8"/>
      <x:c r="E51" s="2"/>
      <x:c r="F51" s="2"/>
    </x:row>
    <x:row r="52" ht="48" customHeight="1">
      <x:c r="A52" s="2" t="str">
        <x:v>Cost basis and open conditions</x:v>
      </x:c>
      <x:c r="B52" s="8"/>
      <x:c r="C52" s="8"/>
      <x:c r="D52" s="8"/>
      <x:c r="E52" s="2"/>
      <x:c r="F52" s="2"/>
    </x:row>
    <x:row r="53" ht="24" customHeight="1">
      <x:c r="A53" s="2"/>
      <x:c r="B53" s="2"/>
      <x:c r="C53" s="2"/>
      <x:c r="D53" s="2"/>
      <x:c r="E53" s="2"/>
      <x:c r="F53" s="2"/>
    </x:row>
    <x:row r="54" ht="24" customHeight="1">
      <x:c r="A54" s="20" t="str">
        <x:v>Weighted evaluation</x:v>
      </x:c>
      <x:c r="B54" s="2"/>
      <x:c r="C54" s="2"/>
      <x:c r="D54" s="2"/>
      <x:c r="E54" s="2"/>
      <x:c r="F54" s="2"/>
    </x:row>
    <x:row r="55" ht="34" customHeight="1">
      <x:c r="A55" s="12" t="str">
        <x:v>Criterion</x:v>
      </x:c>
      <x:c r="B55" s="12" t="str">
        <x:v>Supplier A</x:v>
      </x:c>
      <x:c r="C55" s="12" t="str">
        <x:v>Supplier B</x:v>
      </x:c>
      <x:c r="D55" s="12" t="str">
        <x:v>Supplier C</x:v>
      </x:c>
      <x:c r="E55" s="12" t="str">
        <x:v>Weight</x:v>
      </x:c>
      <x:c r="F55" s="2"/>
    </x:row>
    <x:row r="56" ht="24" customHeight="1">
      <x:c r="A56" s="2" t="str">
        <x:v>Evaluated cost</x:v>
      </x:c>
      <x:c r="B56" s="27" t="str">
        <x:f>IF(ISNUMBER(B26),MIN($B$26:$D$26)/B26*100,"")</x:f>
      </x:c>
      <x:c r="C56" s="27" t="str">
        <x:f>IF(ISNUMBER(C26),MIN($B$26:$D$26)/C26*100,"")</x:f>
      </x:c>
      <x:c r="D56" s="27" t="str">
        <x:f>IF(ISNUMBER(D26),MIN($B$26:$D$26)/D26*100,"")</x:f>
      </x:c>
      <x:c r="E56" s="24" t="n">
        <x:v>0.5</x:v>
      </x:c>
      <x:c r="F56" s="2"/>
    </x:row>
    <x:row r="57" ht="24" customHeight="1">
      <x:c r="A57" s="2" t="str">
        <x:v>Delivery</x:v>
      </x:c>
      <x:c r="B57" s="28"/>
      <x:c r="C57" s="28"/>
      <x:c r="D57" s="28"/>
      <x:c r="E57" s="24" t="n">
        <x:v>0.25</x:v>
      </x:c>
      <x:c r="F57" s="2"/>
    </x:row>
    <x:row r="58" ht="24" customHeight="1">
      <x:c r="A58" s="2" t="str">
        <x:v>Payment and warranty</x:v>
      </x:c>
      <x:c r="B58" s="28"/>
      <x:c r="C58" s="28"/>
      <x:c r="D58" s="28"/>
      <x:c r="E58" s="24" t="n">
        <x:v>0.15</x:v>
      </x:c>
      <x:c r="F58" s="2"/>
    </x:row>
    <x:row r="59" ht="24" customHeight="1">
      <x:c r="A59" s="2" t="str">
        <x:v>Supplier evidence</x:v>
      </x:c>
      <x:c r="B59" s="28"/>
      <x:c r="C59" s="28"/>
      <x:c r="D59" s="28"/>
      <x:c r="E59" s="24" t="n">
        <x:v>0.1</x:v>
      </x:c>
      <x:c r="F59" s="2"/>
    </x:row>
    <x:row r="60" ht="24" customHeight="1">
      <x:c r="A60" s="2" t="str">
        <x:v>Weight total</x:v>
      </x:c>
      <x:c r="B60" s="29"/>
      <x:c r="C60" s="29"/>
      <x:c r="D60" s="29"/>
      <x:c r="E60" s="26" t="n">
        <x:f>SUM(E56:E59)</x:f>
        <x:v>1</x:v>
      </x:c>
      <x:c r="F60" s="2"/>
    </x:row>
    <x:row r="61" ht="24" customHeight="1">
      <x:c r="A61" s="2" t="str">
        <x:v>Weighted score</x:v>
      </x:c>
      <x:c r="B61" s="27" t="str">
        <x:f>IF(AND(ISNUMBER(B26),COUNT(B56:B59)=4,MIN(B56:B59)&gt;=0,MAX(B56:B59)&lt;=100,COUNT($E$56:$E$59)=4,MIN($E$56:$E$59)&gt;=0,ABS($E$60-1)&lt;0.00000001),SUMPRODUCT(B56:B59,$E$56:$E$59),"")</x:f>
      </x:c>
      <x:c r="C61" s="27" t="str">
        <x:f>IF(AND(ISNUMBER(C26),COUNT(C56:C59)=4,MIN(C56:C59)&gt;=0,MAX(C56:C59)&lt;=100,COUNT($E$56:$E$59)=4,MIN($E$56:$E$59)&gt;=0,ABS($E$60-1)&lt;0.00000001),SUMPRODUCT(C56:C59,$E$56:$E$59),"")</x:f>
      </x:c>
      <x:c r="D61" s="27" t="str">
        <x:f>IF(AND(ISNUMBER(D26),COUNT(D56:D59)=4,MIN(D56:D59)&gt;=0,MAX(D56:D59)&lt;=100,COUNT($E$56:$E$59)=4,MIN($E$56:$E$59)&gt;=0,ABS($E$60-1)&lt;0.00000001),SUMPRODUCT(D56:D59,$E$56:$E$59),"")</x:f>
      </x:c>
      <x:c r="E61" s="2"/>
      <x:c r="F61" s="2"/>
    </x:row>
    <x:row r="62" ht="24" customHeight="1">
      <x:c r="A62" s="2" t="str">
        <x:v>Score rank</x:v>
      </x:c>
      <x:c r="B62" s="16" t="str">
        <x:f>IF(ISNUMBER(B61),1+COUNTIFS($B$61:$D$61,"&gt;"&amp;B61),"")</x:f>
      </x:c>
      <x:c r="C62" s="16" t="str">
        <x:f>IF(ISNUMBER(C61),1+COUNTIFS($B$61:$D$61,"&gt;"&amp;C61),"")</x:f>
      </x:c>
      <x:c r="D62" s="16" t="str">
        <x:f>IF(ISNUMBER(D61),1+COUNTIFS($B$61:$D$61,"&gt;"&amp;D61),"")</x:f>
      </x:c>
      <x:c r="E62" s="2"/>
      <x:c r="F62" s="2"/>
    </x:row>
    <x:row r="63" ht="24" customHeight="1">
      <x:c r="A63" s="2"/>
      <x:c r="B63" s="2"/>
      <x:c r="C63" s="2"/>
      <x:c r="D63" s="2"/>
      <x:c r="E63" s="2"/>
      <x:c r="F63" s="2"/>
    </x:row>
    <x:row r="64" ht="24" customHeight="1">
      <x:c r="A64" s="20" t="str">
        <x:v>Recommendation record</x:v>
      </x:c>
      <x:c r="B64" s="2"/>
      <x:c r="C64" s="2"/>
      <x:c r="D64" s="2"/>
      <x:c r="E64" s="2"/>
      <x:c r="F64" s="2"/>
    </x:row>
    <x:row r="65" ht="24" customHeight="1">
      <x:c r="A65" s="2" t="str">
        <x:v>Selected supplier</x:v>
      </x:c>
      <x:c r="B65" s="6"/>
      <x:c r="C65" s="2"/>
      <x:c r="D65" s="2"/>
      <x:c r="E65" s="2"/>
      <x:c r="F65" s="2"/>
    </x:row>
    <x:row r="66" ht="24" customHeight="1">
      <x:c r="A66" s="2" t="str">
        <x:v>Reviewer</x:v>
      </x:c>
      <x:c r="B66" s="6"/>
      <x:c r="C66" s="2"/>
      <x:c r="D66" s="2"/>
      <x:c r="E66" s="2"/>
      <x:c r="F66" s="2"/>
    </x:row>
    <x:row r="67" ht="24" customHeight="1">
      <x:c r="A67" s="2" t="str">
        <x:v>Review date</x:v>
      </x:c>
      <x:c r="B67" s="7"/>
      <x:c r="C67" s="2"/>
      <x:c r="D67" s="2"/>
      <x:c r="E67" s="2"/>
      <x:c r="F67" s="2"/>
    </x:row>
    <x:row r="68" ht="58" customHeight="1">
      <x:c r="A68" s="2" t="str">
        <x:v>Decision reason</x:v>
      </x:c>
      <x:c r="B68" s="8"/>
      <x:c r="C68" s="2"/>
      <x:c r="D68" s="2"/>
      <x:c r="E68" s="2"/>
      <x:c r="F68" s="2"/>
    </x:row>
    <x:row r="69" ht="58" customHeight="1">
      <x:c r="A69" s="2" t="str">
        <x:v>Conditions before ordering</x:v>
      </x:c>
      <x:c r="B69" s="8"/>
      <x:c r="C69" s="2"/>
      <x:c r="D69" s="2"/>
      <x:c r="E69" s="2"/>
      <x:c r="F69" s="2"/>
    </x:row>
    <x:row r="70" ht="58" customHeight="1">
      <x:c r="A70" s="2" t="str">
        <x:v>Score rules and evidence</x:v>
      </x:c>
      <x:c r="B70" s="8"/>
      <x:c r="C70" s="2"/>
      <x:c r="D70" s="2"/>
      <x:c r="E70" s="2"/>
      <x:c r="F70" s="2"/>
    </x:row>
    <x:row r="71" ht="24" customHeight="1">
      <x:c r="A71" s="2" t="str">
        <x:v>Workbook revision</x:v>
      </x:c>
      <x:c r="B71" s="6"/>
      <x:c r="C71" s="2"/>
      <x:c r="D71" s="2"/>
      <x:c r="E71" s="2"/>
      <x:c r="F71" s="2"/>
    </x:row>
    <x:row r="72" ht="24" customHeight="1">
      <x:c r="A72" s="2"/>
      <x:c r="B72" s="2"/>
      <x:c r="C72" s="2"/>
      <x:c r="D72" s="2"/>
      <x:c r="E72" s="2"/>
      <x:c r="F72" s="2"/>
    </x:row>
    <x:row r="73" ht="24" customHeight="1">
      <x:c r="A73" s="20" t="str">
        <x:v>How to use</x:v>
      </x:c>
      <x:c r="B73" s="2"/>
      <x:c r="C73" s="2"/>
      <x:c r="D73" s="2"/>
      <x:c r="E73" s="2"/>
      <x:c r="F73" s="2"/>
    </x:row>
    <x:row r="74" ht="24" customHeight="1">
      <x:c r="A74" s="2" t="str">
        <x:v>1  Complete Scope.  2  Enter each offer in Quotes.  3  Complete supplier costs and review fields above.</x:v>
      </x:c>
      <x:c r="B74" s="2"/>
      <x:c r="C74" s="2"/>
      <x:c r="D74" s="2"/>
      <x:c r="E74" s="2"/>
      <x:c r="F74" s="2"/>
    </x:row>
    <x:row r="75" ht="24" customHeight="1">
      <x:c r="A75" s="2" t="str">
        <x:v>4  Score eligible offers on a defined 0 to 100 scale.  5  Record the recommendation and order conditions.</x:v>
      </x:c>
      <x:c r="B75" s="2"/>
      <x:c r="C75" s="2"/>
      <x:c r="D75" s="2"/>
      <x:c r="E75" s="2"/>
      <x:c r="F75" s="2"/>
    </x:row>
    <x:row r="76" ht="24" customHeight="1">
      <x:c r="A76" s="2" t="str">
        <x:v>Amber cells are inputs. Gray cells are calculations. Formula cells are not password protected.</x:v>
      </x:c>
      <x:c r="B76" s="2"/>
      <x:c r="C76" s="2"/>
      <x:c r="D76" s="2"/>
      <x:c r="E76" s="2"/>
      <x:c r="F76" s="2"/>
    </x:row>
    <x:row r="77" ht="24" customHeight="1">
      <x:c r="A77" s="2" t="str">
        <x:v>Example figures and default weights are illustrative. Document the project tax treatment and exchange-rate basis.</x:v>
      </x:c>
      <x:c r="B77" s="2"/>
      <x:c r="C77" s="2"/>
      <x:c r="D77" s="2"/>
      <x:c r="E77" s="2"/>
      <x:c r="F77" s="2"/>
    </x:row>
    <x:row r="78" ht="24" customHeight="1">
      <x:c r="A78" s="2" t="str">
        <x:v>This template compares complete packages. Assess split awards and shared logistics costs separately.</x:v>
      </x:c>
      <x:c r="B78" s="2"/>
      <x:c r="C78" s="2"/>
      <x:c r="D78" s="2"/>
      <x:c r="E78" s="2"/>
      <x:c r="F78" s="2"/>
    </x:row>
  </x:sheetData>
  <x:conditionalFormatting sqref="B27:D27">
    <x:cfRule type="expression" dxfId="2" priority="1">
      <x:formula>B27&lt;&gt;"Eligible"</x:formula>
    </x:cfRule>
  </x:conditionalFormatting>
  <x:conditionalFormatting sqref="E60:E60">
    <x:cfRule type="expression" dxfId="3" priority="2">
      <x:formula>ABS(E60-1)&gt;0.00000001</x:formula>
    </x:cfRule>
  </x:conditionalFormatting>
  <x:conditionalFormatting sqref="B28:D28">
    <x:cfRule type="expression" dxfId="4" priority="3">
      <x:formula>AND(ISNUMBER(B28),B28=1)</x:formula>
    </x:cfRule>
  </x:conditionalFormatting>
  <x:conditionalFormatting sqref="B62:D62">
    <x:cfRule type="expression" dxfId="5" priority="4">
      <x:formula>AND(ISNUMBER(B62),B62=1)</x:formula>
    </x:cfRule>
  </x:conditionalFormatting>
  <x:dataValidations count="1">
    <x:dataValidation type="list" sqref="B49:D49">
      <x:formula1>"Pass,Pending,Fail"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9B49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34" hidden="0" customWidth="1"/>
    <x:col min="3" max="3" width="34" hidden="0" customWidth="1"/>
    <x:col min="4" max="4" width="16" hidden="0" customWidth="1"/>
    <x:col min="5" max="5" width="16" hidden="0" customWidth="1"/>
    <x:col min="6" max="6" width="38" hidden="0" customWidth="1"/>
    <x:col min="7" max="7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Common Purchasing Scope</x:v>
      </x:c>
      <x:c r="B2" s="2"/>
      <x:c r="C2" s="2"/>
      <x:c r="D2" s="2"/>
      <x:c r="E2" s="2"/>
      <x:c r="F2" s="2"/>
      <x:c r="G2" s="2"/>
    </x:row>
    <x:row r="3" ht="24" customHeight="1">
      <x:c r="A3" s="2" t="str">
        <x:v>Use one unique item code per purchasing requirement. Enter the approved purchase quantity and unit.</x:v>
      </x:c>
      <x:c r="B3" s="2"/>
      <x:c r="C3" s="2"/>
      <x:c r="D3" s="2"/>
      <x:c r="E3" s="2"/>
      <x:c r="F3" s="2"/>
      <x:c r="G3" s="2"/>
    </x:row>
    <x:row r="4" ht="24" customHeight="1">
      <x:c r="A4" s="2"/>
      <x:c r="B4" s="2"/>
      <x:c r="C4" s="2"/>
      <x:c r="D4" s="2"/>
      <x:c r="E4" s="2"/>
      <x:c r="F4" s="2"/>
      <x:c r="G4" s="2"/>
    </x:row>
    <x:row r="5" ht="34" customHeight="1">
      <x:c r="A5" s="12" t="str">
        <x:v>Item code</x:v>
      </x:c>
      <x:c r="B5" s="12" t="str">
        <x:v>Material description</x:v>
      </x:c>
      <x:c r="C5" s="12" t="str">
        <x:v>Specification reference</x:v>
      </x:c>
      <x:c r="D5" s="12" t="str">
        <x:v>Purchase quantity</x:v>
      </x:c>
      <x:c r="E5" s="12" t="str">
        <x:v>Common unit</x:v>
      </x:c>
      <x:c r="F5" s="12" t="str">
        <x:v>Quantity basis and source</x:v>
      </x:c>
      <x:c r="G5" s="12" t="str">
        <x:v>Scope status</x:v>
      </x:c>
    </x:row>
    <x:row r="6" ht="42" customHeight="1">
      <x:c r="A6" s="6"/>
      <x:c r="B6" s="8"/>
      <x:c r="C6" s="8"/>
      <x:c r="D6" s="30"/>
      <x:c r="E6" s="6"/>
      <x:c r="F6" s="8"/>
      <x:c r="G6" s="17" t="str">
        <x:f>IF(A6="","",IF(COUNTIFS($A$6:$A$35,A6)&gt;1,"Duplicate code",IF(AND(B6&lt;&gt;"",C6&lt;&gt;"",ISNUMBER(D6),D6&gt;0,E6&lt;&gt;""),"Ready","Missing scope input")))</x:f>
      </x:c>
    </x:row>
    <x:row r="7" ht="42" customHeight="1">
      <x:c r="A7" s="6"/>
      <x:c r="B7" s="8"/>
      <x:c r="C7" s="8"/>
      <x:c r="D7" s="30"/>
      <x:c r="E7" s="6"/>
      <x:c r="F7" s="8"/>
      <x:c r="G7" s="17" t="str">
        <x:f>IF(A7="","",IF(COUNTIFS($A$6:$A$35,A7)&gt;1,"Duplicate code",IF(AND(B7&lt;&gt;"",C7&lt;&gt;"",ISNUMBER(D7),D7&gt;0,E7&lt;&gt;""),"Ready","Missing scope input")))</x:f>
      </x:c>
    </x:row>
    <x:row r="8" ht="42" customHeight="1">
      <x:c r="A8" s="6"/>
      <x:c r="B8" s="8"/>
      <x:c r="C8" s="8"/>
      <x:c r="D8" s="30"/>
      <x:c r="E8" s="6"/>
      <x:c r="F8" s="8"/>
      <x:c r="G8" s="17" t="str">
        <x:f>IF(A8="","",IF(COUNTIFS($A$6:$A$35,A8)&gt;1,"Duplicate code",IF(AND(B8&lt;&gt;"",C8&lt;&gt;"",ISNUMBER(D8),D8&gt;0,E8&lt;&gt;""),"Ready","Missing scope input")))</x:f>
      </x:c>
    </x:row>
    <x:row r="9" ht="42" customHeight="1">
      <x:c r="A9" s="6"/>
      <x:c r="B9" s="8"/>
      <x:c r="C9" s="8"/>
      <x:c r="D9" s="30"/>
      <x:c r="E9" s="6"/>
      <x:c r="F9" s="8"/>
      <x:c r="G9" s="17" t="str">
        <x:f>IF(A9="","",IF(COUNTIFS($A$6:$A$35,A9)&gt;1,"Duplicate code",IF(AND(B9&lt;&gt;"",C9&lt;&gt;"",ISNUMBER(D9),D9&gt;0,E9&lt;&gt;""),"Ready","Missing scope input")))</x:f>
      </x:c>
    </x:row>
    <x:row r="10" ht="42" customHeight="1">
      <x:c r="A10" s="6"/>
      <x:c r="B10" s="8"/>
      <x:c r="C10" s="8"/>
      <x:c r="D10" s="30"/>
      <x:c r="E10" s="6"/>
      <x:c r="F10" s="8"/>
      <x:c r="G10" s="17" t="str">
        <x:f>IF(A10="","",IF(COUNTIFS($A$6:$A$35,A10)&gt;1,"Duplicate code",IF(AND(B10&lt;&gt;"",C10&lt;&gt;"",ISNUMBER(D10),D10&gt;0,E10&lt;&gt;""),"Ready","Missing scope input")))</x:f>
      </x:c>
    </x:row>
    <x:row r="11" ht="42" customHeight="1">
      <x:c r="A11" s="6"/>
      <x:c r="B11" s="8"/>
      <x:c r="C11" s="8"/>
      <x:c r="D11" s="30"/>
      <x:c r="E11" s="6"/>
      <x:c r="F11" s="8"/>
      <x:c r="G11" s="17" t="str">
        <x:f>IF(A11="","",IF(COUNTIFS($A$6:$A$35,A11)&gt;1,"Duplicate code",IF(AND(B11&lt;&gt;"",C11&lt;&gt;"",ISNUMBER(D11),D11&gt;0,E11&lt;&gt;""),"Ready","Missing scope input")))</x:f>
      </x:c>
    </x:row>
    <x:row r="12" ht="42" customHeight="1">
      <x:c r="A12" s="6"/>
      <x:c r="B12" s="8"/>
      <x:c r="C12" s="8"/>
      <x:c r="D12" s="30"/>
      <x:c r="E12" s="6"/>
      <x:c r="F12" s="8"/>
      <x:c r="G12" s="17" t="str">
        <x:f>IF(A12="","",IF(COUNTIFS($A$6:$A$35,A12)&gt;1,"Duplicate code",IF(AND(B12&lt;&gt;"",C12&lt;&gt;"",ISNUMBER(D12),D12&gt;0,E12&lt;&gt;""),"Ready","Missing scope input")))</x:f>
      </x:c>
    </x:row>
    <x:row r="13" ht="42" customHeight="1">
      <x:c r="A13" s="6"/>
      <x:c r="B13" s="8"/>
      <x:c r="C13" s="8"/>
      <x:c r="D13" s="30"/>
      <x:c r="E13" s="6"/>
      <x:c r="F13" s="8"/>
      <x:c r="G13" s="17" t="str">
        <x:f>IF(A13="","",IF(COUNTIFS($A$6:$A$35,A13)&gt;1,"Duplicate code",IF(AND(B13&lt;&gt;"",C13&lt;&gt;"",ISNUMBER(D13),D13&gt;0,E13&lt;&gt;""),"Ready","Missing scope input")))</x:f>
      </x:c>
    </x:row>
    <x:row r="14" ht="42" customHeight="1">
      <x:c r="A14" s="6"/>
      <x:c r="B14" s="8"/>
      <x:c r="C14" s="8"/>
      <x:c r="D14" s="30"/>
      <x:c r="E14" s="6"/>
      <x:c r="F14" s="8"/>
      <x:c r="G14" s="17" t="str">
        <x:f>IF(A14="","",IF(COUNTIFS($A$6:$A$35,A14)&gt;1,"Duplicate code",IF(AND(B14&lt;&gt;"",C14&lt;&gt;"",ISNUMBER(D14),D14&gt;0,E14&lt;&gt;""),"Ready","Missing scope input")))</x:f>
      </x:c>
    </x:row>
    <x:row r="15" ht="42" customHeight="1">
      <x:c r="A15" s="6"/>
      <x:c r="B15" s="8"/>
      <x:c r="C15" s="8"/>
      <x:c r="D15" s="30"/>
      <x:c r="E15" s="6"/>
      <x:c r="F15" s="8"/>
      <x:c r="G15" s="17" t="str">
        <x:f>IF(A15="","",IF(COUNTIFS($A$6:$A$35,A15)&gt;1,"Duplicate code",IF(AND(B15&lt;&gt;"",C15&lt;&gt;"",ISNUMBER(D15),D15&gt;0,E15&lt;&gt;""),"Ready","Missing scope input")))</x:f>
      </x:c>
    </x:row>
    <x:row r="16" ht="42" customHeight="1">
      <x:c r="A16" s="6"/>
      <x:c r="B16" s="8"/>
      <x:c r="C16" s="8"/>
      <x:c r="D16" s="30"/>
      <x:c r="E16" s="6"/>
      <x:c r="F16" s="8"/>
      <x:c r="G16" s="17" t="str">
        <x:f>IF(A16="","",IF(COUNTIFS($A$6:$A$35,A16)&gt;1,"Duplicate code",IF(AND(B16&lt;&gt;"",C16&lt;&gt;"",ISNUMBER(D16),D16&gt;0,E16&lt;&gt;""),"Ready","Missing scope input")))</x:f>
      </x:c>
    </x:row>
    <x:row r="17" ht="42" customHeight="1">
      <x:c r="A17" s="6"/>
      <x:c r="B17" s="8"/>
      <x:c r="C17" s="8"/>
      <x:c r="D17" s="30"/>
      <x:c r="E17" s="6"/>
      <x:c r="F17" s="8"/>
      <x:c r="G17" s="17" t="str">
        <x:f>IF(A17="","",IF(COUNTIFS($A$6:$A$35,A17)&gt;1,"Duplicate code",IF(AND(B17&lt;&gt;"",C17&lt;&gt;"",ISNUMBER(D17),D17&gt;0,E17&lt;&gt;""),"Ready","Missing scope input")))</x:f>
      </x:c>
    </x:row>
    <x:row r="18" ht="42" customHeight="1">
      <x:c r="A18" s="6"/>
      <x:c r="B18" s="8"/>
      <x:c r="C18" s="8"/>
      <x:c r="D18" s="30"/>
      <x:c r="E18" s="6"/>
      <x:c r="F18" s="8"/>
      <x:c r="G18" s="17" t="str">
        <x:f>IF(A18="","",IF(COUNTIFS($A$6:$A$35,A18)&gt;1,"Duplicate code",IF(AND(B18&lt;&gt;"",C18&lt;&gt;"",ISNUMBER(D18),D18&gt;0,E18&lt;&gt;""),"Ready","Missing scope input")))</x:f>
      </x:c>
    </x:row>
    <x:row r="19" ht="42" customHeight="1">
      <x:c r="A19" s="6"/>
      <x:c r="B19" s="8"/>
      <x:c r="C19" s="8"/>
      <x:c r="D19" s="30"/>
      <x:c r="E19" s="6"/>
      <x:c r="F19" s="8"/>
      <x:c r="G19" s="17" t="str">
        <x:f>IF(A19="","",IF(COUNTIFS($A$6:$A$35,A19)&gt;1,"Duplicate code",IF(AND(B19&lt;&gt;"",C19&lt;&gt;"",ISNUMBER(D19),D19&gt;0,E19&lt;&gt;""),"Ready","Missing scope input")))</x:f>
      </x:c>
    </x:row>
    <x:row r="20" ht="42" customHeight="1">
      <x:c r="A20" s="6"/>
      <x:c r="B20" s="8"/>
      <x:c r="C20" s="8"/>
      <x:c r="D20" s="30"/>
      <x:c r="E20" s="6"/>
      <x:c r="F20" s="8"/>
      <x:c r="G20" s="17" t="str">
        <x:f>IF(A20="","",IF(COUNTIFS($A$6:$A$35,A20)&gt;1,"Duplicate code",IF(AND(B20&lt;&gt;"",C20&lt;&gt;"",ISNUMBER(D20),D20&gt;0,E20&lt;&gt;""),"Ready","Missing scope input")))</x:f>
      </x:c>
    </x:row>
    <x:row r="21" ht="42" customHeight="1">
      <x:c r="A21" s="6"/>
      <x:c r="B21" s="8"/>
      <x:c r="C21" s="8"/>
      <x:c r="D21" s="30"/>
      <x:c r="E21" s="6"/>
      <x:c r="F21" s="8"/>
      <x:c r="G21" s="17" t="str">
        <x:f>IF(A21="","",IF(COUNTIFS($A$6:$A$35,A21)&gt;1,"Duplicate code",IF(AND(B21&lt;&gt;"",C21&lt;&gt;"",ISNUMBER(D21),D21&gt;0,E21&lt;&gt;""),"Ready","Missing scope input")))</x:f>
      </x:c>
    </x:row>
    <x:row r="22" ht="42" customHeight="1">
      <x:c r="A22" s="6"/>
      <x:c r="B22" s="8"/>
      <x:c r="C22" s="8"/>
      <x:c r="D22" s="30"/>
      <x:c r="E22" s="6"/>
      <x:c r="F22" s="8"/>
      <x:c r="G22" s="17" t="str">
        <x:f>IF(A22="","",IF(COUNTIFS($A$6:$A$35,A22)&gt;1,"Duplicate code",IF(AND(B22&lt;&gt;"",C22&lt;&gt;"",ISNUMBER(D22),D22&gt;0,E22&lt;&gt;""),"Ready","Missing scope input")))</x:f>
      </x:c>
    </x:row>
    <x:row r="23" ht="42" customHeight="1">
      <x:c r="A23" s="6"/>
      <x:c r="B23" s="8"/>
      <x:c r="C23" s="8"/>
      <x:c r="D23" s="30"/>
      <x:c r="E23" s="6"/>
      <x:c r="F23" s="8"/>
      <x:c r="G23" s="17" t="str">
        <x:f>IF(A23="","",IF(COUNTIFS($A$6:$A$35,A23)&gt;1,"Duplicate code",IF(AND(B23&lt;&gt;"",C23&lt;&gt;"",ISNUMBER(D23),D23&gt;0,E23&lt;&gt;""),"Ready","Missing scope input")))</x:f>
      </x:c>
    </x:row>
    <x:row r="24" ht="42" customHeight="1">
      <x:c r="A24" s="6"/>
      <x:c r="B24" s="8"/>
      <x:c r="C24" s="8"/>
      <x:c r="D24" s="30"/>
      <x:c r="E24" s="6"/>
      <x:c r="F24" s="8"/>
      <x:c r="G24" s="17" t="str">
        <x:f>IF(A24="","",IF(COUNTIFS($A$6:$A$35,A24)&gt;1,"Duplicate code",IF(AND(B24&lt;&gt;"",C24&lt;&gt;"",ISNUMBER(D24),D24&gt;0,E24&lt;&gt;""),"Ready","Missing scope input")))</x:f>
      </x:c>
    </x:row>
    <x:row r="25" ht="42" customHeight="1">
      <x:c r="A25" s="6"/>
      <x:c r="B25" s="8"/>
      <x:c r="C25" s="8"/>
      <x:c r="D25" s="30"/>
      <x:c r="E25" s="6"/>
      <x:c r="F25" s="8"/>
      <x:c r="G25" s="17" t="str">
        <x:f>IF(A25="","",IF(COUNTIFS($A$6:$A$35,A25)&gt;1,"Duplicate code",IF(AND(B25&lt;&gt;"",C25&lt;&gt;"",ISNUMBER(D25),D25&gt;0,E25&lt;&gt;""),"Ready","Missing scope input")))</x:f>
      </x:c>
    </x:row>
    <x:row r="26" ht="42" customHeight="1">
      <x:c r="A26" s="6"/>
      <x:c r="B26" s="8"/>
      <x:c r="C26" s="8"/>
      <x:c r="D26" s="30"/>
      <x:c r="E26" s="6"/>
      <x:c r="F26" s="8"/>
      <x:c r="G26" s="17" t="str">
        <x:f>IF(A26="","",IF(COUNTIFS($A$6:$A$35,A26)&gt;1,"Duplicate code",IF(AND(B26&lt;&gt;"",C26&lt;&gt;"",ISNUMBER(D26),D26&gt;0,E26&lt;&gt;""),"Ready","Missing scope input")))</x:f>
      </x:c>
    </x:row>
    <x:row r="27" ht="42" customHeight="1">
      <x:c r="A27" s="6"/>
      <x:c r="B27" s="8"/>
      <x:c r="C27" s="8"/>
      <x:c r="D27" s="30"/>
      <x:c r="E27" s="6"/>
      <x:c r="F27" s="8"/>
      <x:c r="G27" s="17" t="str">
        <x:f>IF(A27="","",IF(COUNTIFS($A$6:$A$35,A27)&gt;1,"Duplicate code",IF(AND(B27&lt;&gt;"",C27&lt;&gt;"",ISNUMBER(D27),D27&gt;0,E27&lt;&gt;""),"Ready","Missing scope input")))</x:f>
      </x:c>
    </x:row>
    <x:row r="28" ht="42" customHeight="1">
      <x:c r="A28" s="6"/>
      <x:c r="B28" s="8"/>
      <x:c r="C28" s="8"/>
      <x:c r="D28" s="30"/>
      <x:c r="E28" s="6"/>
      <x:c r="F28" s="8"/>
      <x:c r="G28" s="17" t="str">
        <x:f>IF(A28="","",IF(COUNTIFS($A$6:$A$35,A28)&gt;1,"Duplicate code",IF(AND(B28&lt;&gt;"",C28&lt;&gt;"",ISNUMBER(D28),D28&gt;0,E28&lt;&gt;""),"Ready","Missing scope input")))</x:f>
      </x:c>
    </x:row>
    <x:row r="29" ht="42" customHeight="1">
      <x:c r="A29" s="6"/>
      <x:c r="B29" s="8"/>
      <x:c r="C29" s="8"/>
      <x:c r="D29" s="30"/>
      <x:c r="E29" s="6"/>
      <x:c r="F29" s="8"/>
      <x:c r="G29" s="17" t="str">
        <x:f>IF(A29="","",IF(COUNTIFS($A$6:$A$35,A29)&gt;1,"Duplicate code",IF(AND(B29&lt;&gt;"",C29&lt;&gt;"",ISNUMBER(D29),D29&gt;0,E29&lt;&gt;""),"Ready","Missing scope input")))</x:f>
      </x:c>
    </x:row>
    <x:row r="30" ht="42" customHeight="1">
      <x:c r="A30" s="6"/>
      <x:c r="B30" s="8"/>
      <x:c r="C30" s="8"/>
      <x:c r="D30" s="30"/>
      <x:c r="E30" s="6"/>
      <x:c r="F30" s="8"/>
      <x:c r="G30" s="17" t="str">
        <x:f>IF(A30="","",IF(COUNTIFS($A$6:$A$35,A30)&gt;1,"Duplicate code",IF(AND(B30&lt;&gt;"",C30&lt;&gt;"",ISNUMBER(D30),D30&gt;0,E30&lt;&gt;""),"Ready","Missing scope input")))</x:f>
      </x:c>
    </x:row>
    <x:row r="31" ht="42" customHeight="1">
      <x:c r="A31" s="6"/>
      <x:c r="B31" s="8"/>
      <x:c r="C31" s="8"/>
      <x:c r="D31" s="30"/>
      <x:c r="E31" s="6"/>
      <x:c r="F31" s="8"/>
      <x:c r="G31" s="17" t="str">
        <x:f>IF(A31="","",IF(COUNTIFS($A$6:$A$35,A31)&gt;1,"Duplicate code",IF(AND(B31&lt;&gt;"",C31&lt;&gt;"",ISNUMBER(D31),D31&gt;0,E31&lt;&gt;""),"Ready","Missing scope input")))</x:f>
      </x:c>
    </x:row>
    <x:row r="32" ht="42" customHeight="1">
      <x:c r="A32" s="6"/>
      <x:c r="B32" s="8"/>
      <x:c r="C32" s="8"/>
      <x:c r="D32" s="30"/>
      <x:c r="E32" s="6"/>
      <x:c r="F32" s="8"/>
      <x:c r="G32" s="17" t="str">
        <x:f>IF(A32="","",IF(COUNTIFS($A$6:$A$35,A32)&gt;1,"Duplicate code",IF(AND(B32&lt;&gt;"",C32&lt;&gt;"",ISNUMBER(D32),D32&gt;0,E32&lt;&gt;""),"Ready","Missing scope input")))</x:f>
      </x:c>
    </x:row>
    <x:row r="33" ht="42" customHeight="1">
      <x:c r="A33" s="6"/>
      <x:c r="B33" s="8"/>
      <x:c r="C33" s="8"/>
      <x:c r="D33" s="30"/>
      <x:c r="E33" s="6"/>
      <x:c r="F33" s="8"/>
      <x:c r="G33" s="17" t="str">
        <x:f>IF(A33="","",IF(COUNTIFS($A$6:$A$35,A33)&gt;1,"Duplicate code",IF(AND(B33&lt;&gt;"",C33&lt;&gt;"",ISNUMBER(D33),D33&gt;0,E33&lt;&gt;""),"Ready","Missing scope input")))</x:f>
      </x:c>
    </x:row>
    <x:row r="34" ht="42" customHeight="1">
      <x:c r="A34" s="6"/>
      <x:c r="B34" s="8"/>
      <x:c r="C34" s="8"/>
      <x:c r="D34" s="30"/>
      <x:c r="E34" s="6"/>
      <x:c r="F34" s="8"/>
      <x:c r="G34" s="17" t="str">
        <x:f>IF(A34="","",IF(COUNTIFS($A$6:$A$35,A34)&gt;1,"Duplicate code",IF(AND(B34&lt;&gt;"",C34&lt;&gt;"",ISNUMBER(D34),D34&gt;0,E34&lt;&gt;""),"Ready","Missing scope input")))</x:f>
      </x:c>
    </x:row>
    <x:row r="35" ht="42" customHeight="1">
      <x:c r="A35" s="6"/>
      <x:c r="B35" s="8"/>
      <x:c r="C35" s="8"/>
      <x:c r="D35" s="30"/>
      <x:c r="E35" s="6"/>
      <x:c r="F35" s="8"/>
      <x:c r="G35" s="17" t="str">
        <x:f>IF(A35="","",IF(COUNTIFS($A$6:$A$35,A35)&gt;1,"Duplicate code",IF(AND(B35&lt;&gt;"",C35&lt;&gt;"",ISNUMBER(D35),D35&gt;0,E35&lt;&gt;""),"Ready","Missing scope input")))</x:f>
      </x:c>
    </x:row>
    <x:row r="36" ht="24" customHeight="1">
      <x:c r="A36" s="2"/>
      <x:c r="B36" s="2"/>
      <x:c r="C36" s="2"/>
      <x:c r="D36" s="2"/>
      <x:c r="E36" s="2"/>
      <x:c r="F36" s="2"/>
      <x:c r="G36" s="2"/>
    </x:row>
    <x:row r="37" ht="24" customHeight="1">
      <x:c r="A37" s="2" t="str">
        <x:v>Keep measured quantity, allowance and pack rounding in the quantity notes. Blank codes are unused rows.</x:v>
      </x:c>
      <x:c r="B37" s="2"/>
      <x:c r="C37" s="2"/>
      <x:c r="D37" s="2"/>
      <x:c r="E37" s="2"/>
      <x:c r="F37" s="2"/>
      <x:c r="G37" s="2"/>
    </x:row>
    <x:row r="38" ht="24" customHeight="1">
      <x:c r="A38" s="2" t="str">
        <x:v>The workbook has 30 scope rows. Use another workbook for a separate package rather than overwriting formula limits.</x:v>
      </x:c>
      <x:c r="B38" s="2"/>
      <x:c r="C38" s="2"/>
      <x:c r="D38" s="2"/>
      <x:c r="E38" s="2"/>
      <x:c r="F38" s="2"/>
      <x:c r="G38" s="2"/>
    </x:row>
  </x:sheetData>
  <x:conditionalFormatting sqref="G6:G35">
    <x:cfRule type="expression" dxfId="0" priority="1">
      <x:formula>AND($A6&lt;&gt;"",$G6&lt;&gt;"Ready")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9B49C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17" hidden="0" customWidth="1"/>
    <x:col min="3" max="3" width="15" hidden="0" customWidth="1"/>
    <x:col min="4" max="4" width="16" hidden="0" customWidth="1"/>
    <x:col min="5" max="5" width="19" hidden="0" customWidth="1"/>
    <x:col min="6" max="6" width="21" hidden="0" customWidth="1"/>
    <x:col min="7" max="7" width="18" hidden="0" customWidth="1"/>
    <x:col min="8" max="8" width="18" hidden="0" customWidth="1"/>
    <x:col min="9" max="9" width="19" hidden="0" customWidth="1"/>
    <x:col min="10" max="10" width="21" hidden="0" customWidth="1"/>
    <x:col min="11" max="11" width="17" hidden="0" customWidth="1"/>
    <x:col min="12" max="12" width="18" hidden="0" customWidth="1"/>
    <x:col min="13" max="13" width="26" hidden="0" customWidth="1"/>
    <x:col min="14" max="14" width="4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Original Supplier Quotations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2" t="str">
        <x:v>Each slot has 30 rows. Retain original quantities and prices. Conversion factor means common units per quoted unit.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56" customHeight="1">
      <x:c r="A5" s="12" t="str">
        <x:v>Supplier slot</x:v>
      </x:c>
      <x:c r="B5" s="12" t="str">
        <x:v>Item code</x:v>
      </x:c>
      <x:c r="C5" s="12" t="str">
        <x:v>Original unit</x:v>
      </x:c>
      <x:c r="D5" s="12" t="str">
        <x:v>Quoted quantity</x:v>
      </x:c>
      <x:c r="E5" s="12" t="str">
        <x:v>Unit price quote currency</x:v>
      </x:c>
      <x:c r="F5" s="12" t="str">
        <x:v>Common units per quoted unit</x:v>
      </x:c>
      <x:c r="G5" s="12" t="str">
        <x:v>Common quantity</x:v>
      </x:c>
      <x:c r="H5" s="12" t="str">
        <x:v>Requested quantity</x:v>
      </x:c>
      <x:c r="I5" s="12" t="str">
        <x:v>Price per common unit</x:v>
      </x:c>
      <x:c r="J5" s="12" t="str">
        <x:v>Line total quote currency</x:v>
      </x:c>
      <x:c r="K5" s="12" t="str">
        <x:v>Technical status</x:v>
      </x:c>
      <x:c r="L5" s="12" t="str">
        <x:v>Clarification closed</x:v>
      </x:c>
      <x:c r="M5" s="12" t="str">
        <x:v>Line review status</x:v>
      </x:c>
      <x:c r="N5" s="12" t="str">
        <x:v>Source reference and deviations</x:v>
      </x:c>
    </x:row>
    <x:row r="6" ht="36" customHeight="1">
      <x:c r="A6" s="6" t="str">
        <x:v>A</x:v>
      </x:c>
      <x:c r="B6" s="6"/>
      <x:c r="C6" s="6"/>
      <x:c r="D6" s="30"/>
      <x:c r="E6" s="22"/>
      <x:c r="F6" s="30"/>
      <x:c r="G6" s="31" t="str">
        <x:f>IF(AND(B6&lt;&gt;"",ISNUMBER(D6),D6&gt;0,ISNUMBER(F6),F6&gt;0),D6*F6,"")</x:f>
      </x:c>
      <x:c r="H6" s="31" t="str">
        <x:f>IF(B6="","",IF(COUNTIFS('Scope'!$A$6:$A$35,B6)=1,IF(VLOOKUP(B6,'Scope'!$A$6:$G$35,7,FALSE)="Ready",VLOOKUP(B6,'Scope'!$A$6:$G$35,4,FALSE),""),""))</x:f>
      </x:c>
      <x:c r="I6" s="14" t="str">
        <x:f>IF(AND(B6&lt;&gt;"",ISNUMBER(E6),E6&gt;=0,ISNUMBER(F6),F6&gt;0),E6/F6,"")</x:f>
      </x:c>
      <x:c r="J6" s="14" t="str">
        <x:f>IF(AND(B6&lt;&gt;"",ISNUMBER(D6),D6&gt;0,ISNUMBER(E6),E6&gt;=0),D6*E6,"")</x:f>
      </x:c>
      <x:c r="K6" s="6"/>
      <x:c r="L6" s="6"/>
      <x:c r="M6" s="17" t="str">
        <x:f>IF(B6="","",IF(OR(A6="A",A6="B",A6="C"),IF(COUNTIFS('Scope'!$A$6:$A$35,B6)&lt;&gt;1,"Unknown or duplicate scope",IF(COUNTIFS($A$6:$A$95,A6,$B$6:$B$95,B6)&gt;1,"Duplicate quoted item",IF(VLOOKUP(B6,'Scope'!$A$6:$G$35,7,FALSE)&lt;&gt;"Ready","Scope incomplete",IF(AND(C6&lt;&gt;"",ISNUMBER(D6),D6&gt;0,ISNUMBER(E6),E6&gt;=0,ISNUMBER(F6),F6&gt;0),IF(G6&lt;H6,"Quantity short",IF(K6&lt;&gt;"Pass","Technical hold",IF(L6&lt;&gt;"Yes","Clarification open","Ready"))),"Missing price or unit input")))),"Invalid supplier slot"))</x:f>
      </x:c>
      <x:c r="N6" s="8"/>
    </x:row>
    <x:row r="7" ht="36" customHeight="1">
      <x:c r="A7" s="6" t="str">
        <x:v>A</x:v>
      </x:c>
      <x:c r="B7" s="6"/>
      <x:c r="C7" s="6"/>
      <x:c r="D7" s="30"/>
      <x:c r="E7" s="22"/>
      <x:c r="F7" s="30"/>
      <x:c r="G7" s="31" t="str">
        <x:f>IF(AND(B7&lt;&gt;"",ISNUMBER(D7),D7&gt;0,ISNUMBER(F7),F7&gt;0),D7*F7,"")</x:f>
      </x:c>
      <x:c r="H7" s="31" t="str">
        <x:f>IF(B7="","",IF(COUNTIFS('Scope'!$A$6:$A$35,B7)=1,IF(VLOOKUP(B7,'Scope'!$A$6:$G$35,7,FALSE)="Ready",VLOOKUP(B7,'Scope'!$A$6:$G$35,4,FALSE),""),""))</x:f>
      </x:c>
      <x:c r="I7" s="14" t="str">
        <x:f>IF(AND(B7&lt;&gt;"",ISNUMBER(E7),E7&gt;=0,ISNUMBER(F7),F7&gt;0),E7/F7,"")</x:f>
      </x:c>
      <x:c r="J7" s="14" t="str">
        <x:f>IF(AND(B7&lt;&gt;"",ISNUMBER(D7),D7&gt;0,ISNUMBER(E7),E7&gt;=0),D7*E7,"")</x:f>
      </x:c>
      <x:c r="K7" s="6"/>
      <x:c r="L7" s="6"/>
      <x:c r="M7" s="17" t="str">
        <x:f>IF(B7="","",IF(OR(A7="A",A7="B",A7="C"),IF(COUNTIFS('Scope'!$A$6:$A$35,B7)&lt;&gt;1,"Unknown or duplicate scope",IF(COUNTIFS($A$6:$A$95,A7,$B$6:$B$95,B7)&gt;1,"Duplicate quoted item",IF(VLOOKUP(B7,'Scope'!$A$6:$G$35,7,FALSE)&lt;&gt;"Ready","Scope incomplete",IF(AND(C7&lt;&gt;"",ISNUMBER(D7),D7&gt;0,ISNUMBER(E7),E7&gt;=0,ISNUMBER(F7),F7&gt;0),IF(G7&lt;H7,"Quantity short",IF(K7&lt;&gt;"Pass","Technical hold",IF(L7&lt;&gt;"Yes","Clarification open","Ready"))),"Missing price or unit input")))),"Invalid supplier slot"))</x:f>
      </x:c>
      <x:c r="N7" s="8"/>
    </x:row>
    <x:row r="8" ht="36" customHeight="1">
      <x:c r="A8" s="6" t="str">
        <x:v>A</x:v>
      </x:c>
      <x:c r="B8" s="6"/>
      <x:c r="C8" s="6"/>
      <x:c r="D8" s="30"/>
      <x:c r="E8" s="22"/>
      <x:c r="F8" s="30"/>
      <x:c r="G8" s="31" t="str">
        <x:f>IF(AND(B8&lt;&gt;"",ISNUMBER(D8),D8&gt;0,ISNUMBER(F8),F8&gt;0),D8*F8,"")</x:f>
      </x:c>
      <x:c r="H8" s="31" t="str">
        <x:f>IF(B8="","",IF(COUNTIFS('Scope'!$A$6:$A$35,B8)=1,IF(VLOOKUP(B8,'Scope'!$A$6:$G$35,7,FALSE)="Ready",VLOOKUP(B8,'Scope'!$A$6:$G$35,4,FALSE),""),""))</x:f>
      </x:c>
      <x:c r="I8" s="14" t="str">
        <x:f>IF(AND(B8&lt;&gt;"",ISNUMBER(E8),E8&gt;=0,ISNUMBER(F8),F8&gt;0),E8/F8,"")</x:f>
      </x:c>
      <x:c r="J8" s="14" t="str">
        <x:f>IF(AND(B8&lt;&gt;"",ISNUMBER(D8),D8&gt;0,ISNUMBER(E8),E8&gt;=0),D8*E8,"")</x:f>
      </x:c>
      <x:c r="K8" s="6"/>
      <x:c r="L8" s="6"/>
      <x:c r="M8" s="17" t="str">
        <x:f>IF(B8="","",IF(OR(A8="A",A8="B",A8="C"),IF(COUNTIFS('Scope'!$A$6:$A$35,B8)&lt;&gt;1,"Unknown or duplicate scope",IF(COUNTIFS($A$6:$A$95,A8,$B$6:$B$95,B8)&gt;1,"Duplicate quoted item",IF(VLOOKUP(B8,'Scope'!$A$6:$G$35,7,FALSE)&lt;&gt;"Ready","Scope incomplete",IF(AND(C8&lt;&gt;"",ISNUMBER(D8),D8&gt;0,ISNUMBER(E8),E8&gt;=0,ISNUMBER(F8),F8&gt;0),IF(G8&lt;H8,"Quantity short",IF(K8&lt;&gt;"Pass","Technical hold",IF(L8&lt;&gt;"Yes","Clarification open","Ready"))),"Missing price or unit input")))),"Invalid supplier slot"))</x:f>
      </x:c>
      <x:c r="N8" s="8"/>
    </x:row>
    <x:row r="9" ht="36" customHeight="1">
      <x:c r="A9" s="6" t="str">
        <x:v>A</x:v>
      </x:c>
      <x:c r="B9" s="6"/>
      <x:c r="C9" s="6"/>
      <x:c r="D9" s="30"/>
      <x:c r="E9" s="22"/>
      <x:c r="F9" s="30"/>
      <x:c r="G9" s="31" t="str">
        <x:f>IF(AND(B9&lt;&gt;"",ISNUMBER(D9),D9&gt;0,ISNUMBER(F9),F9&gt;0),D9*F9,"")</x:f>
      </x:c>
      <x:c r="H9" s="31" t="str">
        <x:f>IF(B9="","",IF(COUNTIFS('Scope'!$A$6:$A$35,B9)=1,IF(VLOOKUP(B9,'Scope'!$A$6:$G$35,7,FALSE)="Ready",VLOOKUP(B9,'Scope'!$A$6:$G$35,4,FALSE),""),""))</x:f>
      </x:c>
      <x:c r="I9" s="14" t="str">
        <x:f>IF(AND(B9&lt;&gt;"",ISNUMBER(E9),E9&gt;=0,ISNUMBER(F9),F9&gt;0),E9/F9,"")</x:f>
      </x:c>
      <x:c r="J9" s="14" t="str">
        <x:f>IF(AND(B9&lt;&gt;"",ISNUMBER(D9),D9&gt;0,ISNUMBER(E9),E9&gt;=0),D9*E9,"")</x:f>
      </x:c>
      <x:c r="K9" s="6"/>
      <x:c r="L9" s="6"/>
      <x:c r="M9" s="17" t="str">
        <x:f>IF(B9="","",IF(OR(A9="A",A9="B",A9="C"),IF(COUNTIFS('Scope'!$A$6:$A$35,B9)&lt;&gt;1,"Unknown or duplicate scope",IF(COUNTIFS($A$6:$A$95,A9,$B$6:$B$95,B9)&gt;1,"Duplicate quoted item",IF(VLOOKUP(B9,'Scope'!$A$6:$G$35,7,FALSE)&lt;&gt;"Ready","Scope incomplete",IF(AND(C9&lt;&gt;"",ISNUMBER(D9),D9&gt;0,ISNUMBER(E9),E9&gt;=0,ISNUMBER(F9),F9&gt;0),IF(G9&lt;H9,"Quantity short",IF(K9&lt;&gt;"Pass","Technical hold",IF(L9&lt;&gt;"Yes","Clarification open","Ready"))),"Missing price or unit input")))),"Invalid supplier slot"))</x:f>
      </x:c>
      <x:c r="N9" s="8"/>
    </x:row>
    <x:row r="10" ht="36" customHeight="1">
      <x:c r="A10" s="6" t="str">
        <x:v>A</x:v>
      </x:c>
      <x:c r="B10" s="6"/>
      <x:c r="C10" s="6"/>
      <x:c r="D10" s="30"/>
      <x:c r="E10" s="22"/>
      <x:c r="F10" s="30"/>
      <x:c r="G10" s="31" t="str">
        <x:f>IF(AND(B10&lt;&gt;"",ISNUMBER(D10),D10&gt;0,ISNUMBER(F10),F10&gt;0),D10*F10,"")</x:f>
      </x:c>
      <x:c r="H10" s="31" t="str">
        <x:f>IF(B10="","",IF(COUNTIFS('Scope'!$A$6:$A$35,B10)=1,IF(VLOOKUP(B10,'Scope'!$A$6:$G$35,7,FALSE)="Ready",VLOOKUP(B10,'Scope'!$A$6:$G$35,4,FALSE),""),""))</x:f>
      </x:c>
      <x:c r="I10" s="14" t="str">
        <x:f>IF(AND(B10&lt;&gt;"",ISNUMBER(E10),E10&gt;=0,ISNUMBER(F10),F10&gt;0),E10/F10,"")</x:f>
      </x:c>
      <x:c r="J10" s="14" t="str">
        <x:f>IF(AND(B10&lt;&gt;"",ISNUMBER(D10),D10&gt;0,ISNUMBER(E10),E10&gt;=0),D10*E10,"")</x:f>
      </x:c>
      <x:c r="K10" s="6"/>
      <x:c r="L10" s="6"/>
      <x:c r="M10" s="17" t="str">
        <x:f>IF(B10="","",IF(OR(A10="A",A10="B",A10="C"),IF(COUNTIFS('Scope'!$A$6:$A$35,B10)&lt;&gt;1,"Unknown or duplicate scope",IF(COUNTIFS($A$6:$A$95,A10,$B$6:$B$95,B10)&gt;1,"Duplicate quoted item",IF(VLOOKUP(B10,'Scope'!$A$6:$G$35,7,FALSE)&lt;&gt;"Ready","Scope incomplete",IF(AND(C10&lt;&gt;"",ISNUMBER(D10),D10&gt;0,ISNUMBER(E10),E10&gt;=0,ISNUMBER(F10),F10&gt;0),IF(G10&lt;H10,"Quantity short",IF(K10&lt;&gt;"Pass","Technical hold",IF(L10&lt;&gt;"Yes","Clarification open","Ready"))),"Missing price or unit input")))),"Invalid supplier slot"))</x:f>
      </x:c>
      <x:c r="N10" s="8"/>
    </x:row>
    <x:row r="11" ht="36" customHeight="1">
      <x:c r="A11" s="6" t="str">
        <x:v>A</x:v>
      </x:c>
      <x:c r="B11" s="6"/>
      <x:c r="C11" s="6"/>
      <x:c r="D11" s="30"/>
      <x:c r="E11" s="22"/>
      <x:c r="F11" s="30"/>
      <x:c r="G11" s="31" t="str">
        <x:f>IF(AND(B11&lt;&gt;"",ISNUMBER(D11),D11&gt;0,ISNUMBER(F11),F11&gt;0),D11*F11,"")</x:f>
      </x:c>
      <x:c r="H11" s="31" t="str">
        <x:f>IF(B11="","",IF(COUNTIFS('Scope'!$A$6:$A$35,B11)=1,IF(VLOOKUP(B11,'Scope'!$A$6:$G$35,7,FALSE)="Ready",VLOOKUP(B11,'Scope'!$A$6:$G$35,4,FALSE),""),""))</x:f>
      </x:c>
      <x:c r="I11" s="14" t="str">
        <x:f>IF(AND(B11&lt;&gt;"",ISNUMBER(E11),E11&gt;=0,ISNUMBER(F11),F11&gt;0),E11/F11,"")</x:f>
      </x:c>
      <x:c r="J11" s="14" t="str">
        <x:f>IF(AND(B11&lt;&gt;"",ISNUMBER(D11),D11&gt;0,ISNUMBER(E11),E11&gt;=0),D11*E11,"")</x:f>
      </x:c>
      <x:c r="K11" s="6"/>
      <x:c r="L11" s="6"/>
      <x:c r="M11" s="17" t="str">
        <x:f>IF(B11="","",IF(OR(A11="A",A11="B",A11="C"),IF(COUNTIFS('Scope'!$A$6:$A$35,B11)&lt;&gt;1,"Unknown or duplicate scope",IF(COUNTIFS($A$6:$A$95,A11,$B$6:$B$95,B11)&gt;1,"Duplicate quoted item",IF(VLOOKUP(B11,'Scope'!$A$6:$G$35,7,FALSE)&lt;&gt;"Ready","Scope incomplete",IF(AND(C11&lt;&gt;"",ISNUMBER(D11),D11&gt;0,ISNUMBER(E11),E11&gt;=0,ISNUMBER(F11),F11&gt;0),IF(G11&lt;H11,"Quantity short",IF(K11&lt;&gt;"Pass","Technical hold",IF(L11&lt;&gt;"Yes","Clarification open","Ready"))),"Missing price or unit input")))),"Invalid supplier slot"))</x:f>
      </x:c>
      <x:c r="N11" s="8"/>
    </x:row>
    <x:row r="12" ht="36" customHeight="1">
      <x:c r="A12" s="6" t="str">
        <x:v>A</x:v>
      </x:c>
      <x:c r="B12" s="6"/>
      <x:c r="C12" s="6"/>
      <x:c r="D12" s="30"/>
      <x:c r="E12" s="22"/>
      <x:c r="F12" s="30"/>
      <x:c r="G12" s="31" t="str">
        <x:f>IF(AND(B12&lt;&gt;"",ISNUMBER(D12),D12&gt;0,ISNUMBER(F12),F12&gt;0),D12*F12,"")</x:f>
      </x:c>
      <x:c r="H12" s="31" t="str">
        <x:f>IF(B12="","",IF(COUNTIFS('Scope'!$A$6:$A$35,B12)=1,IF(VLOOKUP(B12,'Scope'!$A$6:$G$35,7,FALSE)="Ready",VLOOKUP(B12,'Scope'!$A$6:$G$35,4,FALSE),""),""))</x:f>
      </x:c>
      <x:c r="I12" s="14" t="str">
        <x:f>IF(AND(B12&lt;&gt;"",ISNUMBER(E12),E12&gt;=0,ISNUMBER(F12),F12&gt;0),E12/F12,"")</x:f>
      </x:c>
      <x:c r="J12" s="14" t="str">
        <x:f>IF(AND(B12&lt;&gt;"",ISNUMBER(D12),D12&gt;0,ISNUMBER(E12),E12&gt;=0),D12*E12,"")</x:f>
      </x:c>
      <x:c r="K12" s="6"/>
      <x:c r="L12" s="6"/>
      <x:c r="M12" s="17" t="str">
        <x:f>IF(B12="","",IF(OR(A12="A",A12="B",A12="C"),IF(COUNTIFS('Scope'!$A$6:$A$35,B12)&lt;&gt;1,"Unknown or duplicate scope",IF(COUNTIFS($A$6:$A$95,A12,$B$6:$B$95,B12)&gt;1,"Duplicate quoted item",IF(VLOOKUP(B12,'Scope'!$A$6:$G$35,7,FALSE)&lt;&gt;"Ready","Scope incomplete",IF(AND(C12&lt;&gt;"",ISNUMBER(D12),D12&gt;0,ISNUMBER(E12),E12&gt;=0,ISNUMBER(F12),F12&gt;0),IF(G12&lt;H12,"Quantity short",IF(K12&lt;&gt;"Pass","Technical hold",IF(L12&lt;&gt;"Yes","Clarification open","Ready"))),"Missing price or unit input")))),"Invalid supplier slot"))</x:f>
      </x:c>
      <x:c r="N12" s="8"/>
    </x:row>
    <x:row r="13" ht="36" customHeight="1">
      <x:c r="A13" s="6" t="str">
        <x:v>A</x:v>
      </x:c>
      <x:c r="B13" s="6"/>
      <x:c r="C13" s="6"/>
      <x:c r="D13" s="30"/>
      <x:c r="E13" s="22"/>
      <x:c r="F13" s="30"/>
      <x:c r="G13" s="31" t="str">
        <x:f>IF(AND(B13&lt;&gt;"",ISNUMBER(D13),D13&gt;0,ISNUMBER(F13),F13&gt;0),D13*F13,"")</x:f>
      </x:c>
      <x:c r="H13" s="31" t="str">
        <x:f>IF(B13="","",IF(COUNTIFS('Scope'!$A$6:$A$35,B13)=1,IF(VLOOKUP(B13,'Scope'!$A$6:$G$35,7,FALSE)="Ready",VLOOKUP(B13,'Scope'!$A$6:$G$35,4,FALSE),""),""))</x:f>
      </x:c>
      <x:c r="I13" s="14" t="str">
        <x:f>IF(AND(B13&lt;&gt;"",ISNUMBER(E13),E13&gt;=0,ISNUMBER(F13),F13&gt;0),E13/F13,"")</x:f>
      </x:c>
      <x:c r="J13" s="14" t="str">
        <x:f>IF(AND(B13&lt;&gt;"",ISNUMBER(D13),D13&gt;0,ISNUMBER(E13),E13&gt;=0),D13*E13,"")</x:f>
      </x:c>
      <x:c r="K13" s="6"/>
      <x:c r="L13" s="6"/>
      <x:c r="M13" s="17" t="str">
        <x:f>IF(B13="","",IF(OR(A13="A",A13="B",A13="C"),IF(COUNTIFS('Scope'!$A$6:$A$35,B13)&lt;&gt;1,"Unknown or duplicate scope",IF(COUNTIFS($A$6:$A$95,A13,$B$6:$B$95,B13)&gt;1,"Duplicate quoted item",IF(VLOOKUP(B13,'Scope'!$A$6:$G$35,7,FALSE)&lt;&gt;"Ready","Scope incomplete",IF(AND(C13&lt;&gt;"",ISNUMBER(D13),D13&gt;0,ISNUMBER(E13),E13&gt;=0,ISNUMBER(F13),F13&gt;0),IF(G13&lt;H13,"Quantity short",IF(K13&lt;&gt;"Pass","Technical hold",IF(L13&lt;&gt;"Yes","Clarification open","Ready"))),"Missing price or unit input")))),"Invalid supplier slot"))</x:f>
      </x:c>
      <x:c r="N13" s="8"/>
    </x:row>
    <x:row r="14" ht="36" customHeight="1">
      <x:c r="A14" s="6" t="str">
        <x:v>A</x:v>
      </x:c>
      <x:c r="B14" s="6"/>
      <x:c r="C14" s="6"/>
      <x:c r="D14" s="30"/>
      <x:c r="E14" s="22"/>
      <x:c r="F14" s="30"/>
      <x:c r="G14" s="31" t="str">
        <x:f>IF(AND(B14&lt;&gt;"",ISNUMBER(D14),D14&gt;0,ISNUMBER(F14),F14&gt;0),D14*F14,"")</x:f>
      </x:c>
      <x:c r="H14" s="31" t="str">
        <x:f>IF(B14="","",IF(COUNTIFS('Scope'!$A$6:$A$35,B14)=1,IF(VLOOKUP(B14,'Scope'!$A$6:$G$35,7,FALSE)="Ready",VLOOKUP(B14,'Scope'!$A$6:$G$35,4,FALSE),""),""))</x:f>
      </x:c>
      <x:c r="I14" s="14" t="str">
        <x:f>IF(AND(B14&lt;&gt;"",ISNUMBER(E14),E14&gt;=0,ISNUMBER(F14),F14&gt;0),E14/F14,"")</x:f>
      </x:c>
      <x:c r="J14" s="14" t="str">
        <x:f>IF(AND(B14&lt;&gt;"",ISNUMBER(D14),D14&gt;0,ISNUMBER(E14),E14&gt;=0),D14*E14,"")</x:f>
      </x:c>
      <x:c r="K14" s="6"/>
      <x:c r="L14" s="6"/>
      <x:c r="M14" s="17" t="str">
        <x:f>IF(B14="","",IF(OR(A14="A",A14="B",A14="C"),IF(COUNTIFS('Scope'!$A$6:$A$35,B14)&lt;&gt;1,"Unknown or duplicate scope",IF(COUNTIFS($A$6:$A$95,A14,$B$6:$B$95,B14)&gt;1,"Duplicate quoted item",IF(VLOOKUP(B14,'Scope'!$A$6:$G$35,7,FALSE)&lt;&gt;"Ready","Scope incomplete",IF(AND(C14&lt;&gt;"",ISNUMBER(D14),D14&gt;0,ISNUMBER(E14),E14&gt;=0,ISNUMBER(F14),F14&gt;0),IF(G14&lt;H14,"Quantity short",IF(K14&lt;&gt;"Pass","Technical hold",IF(L14&lt;&gt;"Yes","Clarification open","Ready"))),"Missing price or unit input")))),"Invalid supplier slot"))</x:f>
      </x:c>
      <x:c r="N14" s="8"/>
    </x:row>
    <x:row r="15" ht="36" customHeight="1">
      <x:c r="A15" s="6" t="str">
        <x:v>A</x:v>
      </x:c>
      <x:c r="B15" s="6"/>
      <x:c r="C15" s="6"/>
      <x:c r="D15" s="30"/>
      <x:c r="E15" s="22"/>
      <x:c r="F15" s="30"/>
      <x:c r="G15" s="31" t="str">
        <x:f>IF(AND(B15&lt;&gt;"",ISNUMBER(D15),D15&gt;0,ISNUMBER(F15),F15&gt;0),D15*F15,"")</x:f>
      </x:c>
      <x:c r="H15" s="31" t="str">
        <x:f>IF(B15="","",IF(COUNTIFS('Scope'!$A$6:$A$35,B15)=1,IF(VLOOKUP(B15,'Scope'!$A$6:$G$35,7,FALSE)="Ready",VLOOKUP(B15,'Scope'!$A$6:$G$35,4,FALSE),""),""))</x:f>
      </x:c>
      <x:c r="I15" s="14" t="str">
        <x:f>IF(AND(B15&lt;&gt;"",ISNUMBER(E15),E15&gt;=0,ISNUMBER(F15),F15&gt;0),E15/F15,"")</x:f>
      </x:c>
      <x:c r="J15" s="14" t="str">
        <x:f>IF(AND(B15&lt;&gt;"",ISNUMBER(D15),D15&gt;0,ISNUMBER(E15),E15&gt;=0),D15*E15,"")</x:f>
      </x:c>
      <x:c r="K15" s="6"/>
      <x:c r="L15" s="6"/>
      <x:c r="M15" s="17" t="str">
        <x:f>IF(B15="","",IF(OR(A15="A",A15="B",A15="C"),IF(COUNTIFS('Scope'!$A$6:$A$35,B15)&lt;&gt;1,"Unknown or duplicate scope",IF(COUNTIFS($A$6:$A$95,A15,$B$6:$B$95,B15)&gt;1,"Duplicate quoted item",IF(VLOOKUP(B15,'Scope'!$A$6:$G$35,7,FALSE)&lt;&gt;"Ready","Scope incomplete",IF(AND(C15&lt;&gt;"",ISNUMBER(D15),D15&gt;0,ISNUMBER(E15),E15&gt;=0,ISNUMBER(F15),F15&gt;0),IF(G15&lt;H15,"Quantity short",IF(K15&lt;&gt;"Pass","Technical hold",IF(L15&lt;&gt;"Yes","Clarification open","Ready"))),"Missing price or unit input")))),"Invalid supplier slot"))</x:f>
      </x:c>
      <x:c r="N15" s="8"/>
    </x:row>
    <x:row r="16" ht="36" customHeight="1">
      <x:c r="A16" s="6" t="str">
        <x:v>A</x:v>
      </x:c>
      <x:c r="B16" s="6"/>
      <x:c r="C16" s="6"/>
      <x:c r="D16" s="30"/>
      <x:c r="E16" s="22"/>
      <x:c r="F16" s="30"/>
      <x:c r="G16" s="31" t="str">
        <x:f>IF(AND(B16&lt;&gt;"",ISNUMBER(D16),D16&gt;0,ISNUMBER(F16),F16&gt;0),D16*F16,"")</x:f>
      </x:c>
      <x:c r="H16" s="31" t="str">
        <x:f>IF(B16="","",IF(COUNTIFS('Scope'!$A$6:$A$35,B16)=1,IF(VLOOKUP(B16,'Scope'!$A$6:$G$35,7,FALSE)="Ready",VLOOKUP(B16,'Scope'!$A$6:$G$35,4,FALSE),""),""))</x:f>
      </x:c>
      <x:c r="I16" s="14" t="str">
        <x:f>IF(AND(B16&lt;&gt;"",ISNUMBER(E16),E16&gt;=0,ISNUMBER(F16),F16&gt;0),E16/F16,"")</x:f>
      </x:c>
      <x:c r="J16" s="14" t="str">
        <x:f>IF(AND(B16&lt;&gt;"",ISNUMBER(D16),D16&gt;0,ISNUMBER(E16),E16&gt;=0),D16*E16,"")</x:f>
      </x:c>
      <x:c r="K16" s="6"/>
      <x:c r="L16" s="6"/>
      <x:c r="M16" s="17" t="str">
        <x:f>IF(B16="","",IF(OR(A16="A",A16="B",A16="C"),IF(COUNTIFS('Scope'!$A$6:$A$35,B16)&lt;&gt;1,"Unknown or duplicate scope",IF(COUNTIFS($A$6:$A$95,A16,$B$6:$B$95,B16)&gt;1,"Duplicate quoted item",IF(VLOOKUP(B16,'Scope'!$A$6:$G$35,7,FALSE)&lt;&gt;"Ready","Scope incomplete",IF(AND(C16&lt;&gt;"",ISNUMBER(D16),D16&gt;0,ISNUMBER(E16),E16&gt;=0,ISNUMBER(F16),F16&gt;0),IF(G16&lt;H16,"Quantity short",IF(K16&lt;&gt;"Pass","Technical hold",IF(L16&lt;&gt;"Yes","Clarification open","Ready"))),"Missing price or unit input")))),"Invalid supplier slot"))</x:f>
      </x:c>
      <x:c r="N16" s="8"/>
    </x:row>
    <x:row r="17" ht="36" customHeight="1">
      <x:c r="A17" s="6" t="str">
        <x:v>A</x:v>
      </x:c>
      <x:c r="B17" s="6"/>
      <x:c r="C17" s="6"/>
      <x:c r="D17" s="30"/>
      <x:c r="E17" s="22"/>
      <x:c r="F17" s="30"/>
      <x:c r="G17" s="31" t="str">
        <x:f>IF(AND(B17&lt;&gt;"",ISNUMBER(D17),D17&gt;0,ISNUMBER(F17),F17&gt;0),D17*F17,"")</x:f>
      </x:c>
      <x:c r="H17" s="31" t="str">
        <x:f>IF(B17="","",IF(COUNTIFS('Scope'!$A$6:$A$35,B17)=1,IF(VLOOKUP(B17,'Scope'!$A$6:$G$35,7,FALSE)="Ready",VLOOKUP(B17,'Scope'!$A$6:$G$35,4,FALSE),""),""))</x:f>
      </x:c>
      <x:c r="I17" s="14" t="str">
        <x:f>IF(AND(B17&lt;&gt;"",ISNUMBER(E17),E17&gt;=0,ISNUMBER(F17),F17&gt;0),E17/F17,"")</x:f>
      </x:c>
      <x:c r="J17" s="14" t="str">
        <x:f>IF(AND(B17&lt;&gt;"",ISNUMBER(D17),D17&gt;0,ISNUMBER(E17),E17&gt;=0),D17*E17,"")</x:f>
      </x:c>
      <x:c r="K17" s="6"/>
      <x:c r="L17" s="6"/>
      <x:c r="M17" s="17" t="str">
        <x:f>IF(B17="","",IF(OR(A17="A",A17="B",A17="C"),IF(COUNTIFS('Scope'!$A$6:$A$35,B17)&lt;&gt;1,"Unknown or duplicate scope",IF(COUNTIFS($A$6:$A$95,A17,$B$6:$B$95,B17)&gt;1,"Duplicate quoted item",IF(VLOOKUP(B17,'Scope'!$A$6:$G$35,7,FALSE)&lt;&gt;"Ready","Scope incomplete",IF(AND(C17&lt;&gt;"",ISNUMBER(D17),D17&gt;0,ISNUMBER(E17),E17&gt;=0,ISNUMBER(F17),F17&gt;0),IF(G17&lt;H17,"Quantity short",IF(K17&lt;&gt;"Pass","Technical hold",IF(L17&lt;&gt;"Yes","Clarification open","Ready"))),"Missing price or unit input")))),"Invalid supplier slot"))</x:f>
      </x:c>
      <x:c r="N17" s="8"/>
    </x:row>
    <x:row r="18" ht="36" customHeight="1">
      <x:c r="A18" s="6" t="str">
        <x:v>A</x:v>
      </x:c>
      <x:c r="B18" s="6"/>
      <x:c r="C18" s="6"/>
      <x:c r="D18" s="30"/>
      <x:c r="E18" s="22"/>
      <x:c r="F18" s="30"/>
      <x:c r="G18" s="31" t="str">
        <x:f>IF(AND(B18&lt;&gt;"",ISNUMBER(D18),D18&gt;0,ISNUMBER(F18),F18&gt;0),D18*F18,"")</x:f>
      </x:c>
      <x:c r="H18" s="31" t="str">
        <x:f>IF(B18="","",IF(COUNTIFS('Scope'!$A$6:$A$35,B18)=1,IF(VLOOKUP(B18,'Scope'!$A$6:$G$35,7,FALSE)="Ready",VLOOKUP(B18,'Scope'!$A$6:$G$35,4,FALSE),""),""))</x:f>
      </x:c>
      <x:c r="I18" s="14" t="str">
        <x:f>IF(AND(B18&lt;&gt;"",ISNUMBER(E18),E18&gt;=0,ISNUMBER(F18),F18&gt;0),E18/F18,"")</x:f>
      </x:c>
      <x:c r="J18" s="14" t="str">
        <x:f>IF(AND(B18&lt;&gt;"",ISNUMBER(D18),D18&gt;0,ISNUMBER(E18),E18&gt;=0),D18*E18,"")</x:f>
      </x:c>
      <x:c r="K18" s="6"/>
      <x:c r="L18" s="6"/>
      <x:c r="M18" s="17" t="str">
        <x:f>IF(B18="","",IF(OR(A18="A",A18="B",A18="C"),IF(COUNTIFS('Scope'!$A$6:$A$35,B18)&lt;&gt;1,"Unknown or duplicate scope",IF(COUNTIFS($A$6:$A$95,A18,$B$6:$B$95,B18)&gt;1,"Duplicate quoted item",IF(VLOOKUP(B18,'Scope'!$A$6:$G$35,7,FALSE)&lt;&gt;"Ready","Scope incomplete",IF(AND(C18&lt;&gt;"",ISNUMBER(D18),D18&gt;0,ISNUMBER(E18),E18&gt;=0,ISNUMBER(F18),F18&gt;0),IF(G18&lt;H18,"Quantity short",IF(K18&lt;&gt;"Pass","Technical hold",IF(L18&lt;&gt;"Yes","Clarification open","Ready"))),"Missing price or unit input")))),"Invalid supplier slot"))</x:f>
      </x:c>
      <x:c r="N18" s="8"/>
    </x:row>
    <x:row r="19" ht="36" customHeight="1">
      <x:c r="A19" s="6" t="str">
        <x:v>A</x:v>
      </x:c>
      <x:c r="B19" s="6"/>
      <x:c r="C19" s="6"/>
      <x:c r="D19" s="30"/>
      <x:c r="E19" s="22"/>
      <x:c r="F19" s="30"/>
      <x:c r="G19" s="31" t="str">
        <x:f>IF(AND(B19&lt;&gt;"",ISNUMBER(D19),D19&gt;0,ISNUMBER(F19),F19&gt;0),D19*F19,"")</x:f>
      </x:c>
      <x:c r="H19" s="31" t="str">
        <x:f>IF(B19="","",IF(COUNTIFS('Scope'!$A$6:$A$35,B19)=1,IF(VLOOKUP(B19,'Scope'!$A$6:$G$35,7,FALSE)="Ready",VLOOKUP(B19,'Scope'!$A$6:$G$35,4,FALSE),""),""))</x:f>
      </x:c>
      <x:c r="I19" s="14" t="str">
        <x:f>IF(AND(B19&lt;&gt;"",ISNUMBER(E19),E19&gt;=0,ISNUMBER(F19),F19&gt;0),E19/F19,"")</x:f>
      </x:c>
      <x:c r="J19" s="14" t="str">
        <x:f>IF(AND(B19&lt;&gt;"",ISNUMBER(D19),D19&gt;0,ISNUMBER(E19),E19&gt;=0),D19*E19,"")</x:f>
      </x:c>
      <x:c r="K19" s="6"/>
      <x:c r="L19" s="6"/>
      <x:c r="M19" s="17" t="str">
        <x:f>IF(B19="","",IF(OR(A19="A",A19="B",A19="C"),IF(COUNTIFS('Scope'!$A$6:$A$35,B19)&lt;&gt;1,"Unknown or duplicate scope",IF(COUNTIFS($A$6:$A$95,A19,$B$6:$B$95,B19)&gt;1,"Duplicate quoted item",IF(VLOOKUP(B19,'Scope'!$A$6:$G$35,7,FALSE)&lt;&gt;"Ready","Scope incomplete",IF(AND(C19&lt;&gt;"",ISNUMBER(D19),D19&gt;0,ISNUMBER(E19),E19&gt;=0,ISNUMBER(F19),F19&gt;0),IF(G19&lt;H19,"Quantity short",IF(K19&lt;&gt;"Pass","Technical hold",IF(L19&lt;&gt;"Yes","Clarification open","Ready"))),"Missing price or unit input")))),"Invalid supplier slot"))</x:f>
      </x:c>
      <x:c r="N19" s="8"/>
    </x:row>
    <x:row r="20" ht="36" customHeight="1">
      <x:c r="A20" s="6" t="str">
        <x:v>A</x:v>
      </x:c>
      <x:c r="B20" s="6"/>
      <x:c r="C20" s="6"/>
      <x:c r="D20" s="30"/>
      <x:c r="E20" s="22"/>
      <x:c r="F20" s="30"/>
      <x:c r="G20" s="31" t="str">
        <x:f>IF(AND(B20&lt;&gt;"",ISNUMBER(D20),D20&gt;0,ISNUMBER(F20),F20&gt;0),D20*F20,"")</x:f>
      </x:c>
      <x:c r="H20" s="31" t="str">
        <x:f>IF(B20="","",IF(COUNTIFS('Scope'!$A$6:$A$35,B20)=1,IF(VLOOKUP(B20,'Scope'!$A$6:$G$35,7,FALSE)="Ready",VLOOKUP(B20,'Scope'!$A$6:$G$35,4,FALSE),""),""))</x:f>
      </x:c>
      <x:c r="I20" s="14" t="str">
        <x:f>IF(AND(B20&lt;&gt;"",ISNUMBER(E20),E20&gt;=0,ISNUMBER(F20),F20&gt;0),E20/F20,"")</x:f>
      </x:c>
      <x:c r="J20" s="14" t="str">
        <x:f>IF(AND(B20&lt;&gt;"",ISNUMBER(D20),D20&gt;0,ISNUMBER(E20),E20&gt;=0),D20*E20,"")</x:f>
      </x:c>
      <x:c r="K20" s="6"/>
      <x:c r="L20" s="6"/>
      <x:c r="M20" s="17" t="str">
        <x:f>IF(B20="","",IF(OR(A20="A",A20="B",A20="C"),IF(COUNTIFS('Scope'!$A$6:$A$35,B20)&lt;&gt;1,"Unknown or duplicate scope",IF(COUNTIFS($A$6:$A$95,A20,$B$6:$B$95,B20)&gt;1,"Duplicate quoted item",IF(VLOOKUP(B20,'Scope'!$A$6:$G$35,7,FALSE)&lt;&gt;"Ready","Scope incomplete",IF(AND(C20&lt;&gt;"",ISNUMBER(D20),D20&gt;0,ISNUMBER(E20),E20&gt;=0,ISNUMBER(F20),F20&gt;0),IF(G20&lt;H20,"Quantity short",IF(K20&lt;&gt;"Pass","Technical hold",IF(L20&lt;&gt;"Yes","Clarification open","Ready"))),"Missing price or unit input")))),"Invalid supplier slot"))</x:f>
      </x:c>
      <x:c r="N20" s="8"/>
    </x:row>
    <x:row r="21" ht="36" customHeight="1">
      <x:c r="A21" s="6" t="str">
        <x:v>A</x:v>
      </x:c>
      <x:c r="B21" s="6"/>
      <x:c r="C21" s="6"/>
      <x:c r="D21" s="30"/>
      <x:c r="E21" s="22"/>
      <x:c r="F21" s="30"/>
      <x:c r="G21" s="31" t="str">
        <x:f>IF(AND(B21&lt;&gt;"",ISNUMBER(D21),D21&gt;0,ISNUMBER(F21),F21&gt;0),D21*F21,"")</x:f>
      </x:c>
      <x:c r="H21" s="31" t="str">
        <x:f>IF(B21="","",IF(COUNTIFS('Scope'!$A$6:$A$35,B21)=1,IF(VLOOKUP(B21,'Scope'!$A$6:$G$35,7,FALSE)="Ready",VLOOKUP(B21,'Scope'!$A$6:$G$35,4,FALSE),""),""))</x:f>
      </x:c>
      <x:c r="I21" s="14" t="str">
        <x:f>IF(AND(B21&lt;&gt;"",ISNUMBER(E21),E21&gt;=0,ISNUMBER(F21),F21&gt;0),E21/F21,"")</x:f>
      </x:c>
      <x:c r="J21" s="14" t="str">
        <x:f>IF(AND(B21&lt;&gt;"",ISNUMBER(D21),D21&gt;0,ISNUMBER(E21),E21&gt;=0),D21*E21,"")</x:f>
      </x:c>
      <x:c r="K21" s="6"/>
      <x:c r="L21" s="6"/>
      <x:c r="M21" s="17" t="str">
        <x:f>IF(B21="","",IF(OR(A21="A",A21="B",A21="C"),IF(COUNTIFS('Scope'!$A$6:$A$35,B21)&lt;&gt;1,"Unknown or duplicate scope",IF(COUNTIFS($A$6:$A$95,A21,$B$6:$B$95,B21)&gt;1,"Duplicate quoted item",IF(VLOOKUP(B21,'Scope'!$A$6:$G$35,7,FALSE)&lt;&gt;"Ready","Scope incomplete",IF(AND(C21&lt;&gt;"",ISNUMBER(D21),D21&gt;0,ISNUMBER(E21),E21&gt;=0,ISNUMBER(F21),F21&gt;0),IF(G21&lt;H21,"Quantity short",IF(K21&lt;&gt;"Pass","Technical hold",IF(L21&lt;&gt;"Yes","Clarification open","Ready"))),"Missing price or unit input")))),"Invalid supplier slot"))</x:f>
      </x:c>
      <x:c r="N21" s="8"/>
    </x:row>
    <x:row r="22" ht="36" customHeight="1">
      <x:c r="A22" s="6" t="str">
        <x:v>A</x:v>
      </x:c>
      <x:c r="B22" s="6"/>
      <x:c r="C22" s="6"/>
      <x:c r="D22" s="30"/>
      <x:c r="E22" s="22"/>
      <x:c r="F22" s="30"/>
      <x:c r="G22" s="31" t="str">
        <x:f>IF(AND(B22&lt;&gt;"",ISNUMBER(D22),D22&gt;0,ISNUMBER(F22),F22&gt;0),D22*F22,"")</x:f>
      </x:c>
      <x:c r="H22" s="31" t="str">
        <x:f>IF(B22="","",IF(COUNTIFS('Scope'!$A$6:$A$35,B22)=1,IF(VLOOKUP(B22,'Scope'!$A$6:$G$35,7,FALSE)="Ready",VLOOKUP(B22,'Scope'!$A$6:$G$35,4,FALSE),""),""))</x:f>
      </x:c>
      <x:c r="I22" s="14" t="str">
        <x:f>IF(AND(B22&lt;&gt;"",ISNUMBER(E22),E22&gt;=0,ISNUMBER(F22),F22&gt;0),E22/F22,"")</x:f>
      </x:c>
      <x:c r="J22" s="14" t="str">
        <x:f>IF(AND(B22&lt;&gt;"",ISNUMBER(D22),D22&gt;0,ISNUMBER(E22),E22&gt;=0),D22*E22,"")</x:f>
      </x:c>
      <x:c r="K22" s="6"/>
      <x:c r="L22" s="6"/>
      <x:c r="M22" s="17" t="str">
        <x:f>IF(B22="","",IF(OR(A22="A",A22="B",A22="C"),IF(COUNTIFS('Scope'!$A$6:$A$35,B22)&lt;&gt;1,"Unknown or duplicate scope",IF(COUNTIFS($A$6:$A$95,A22,$B$6:$B$95,B22)&gt;1,"Duplicate quoted item",IF(VLOOKUP(B22,'Scope'!$A$6:$G$35,7,FALSE)&lt;&gt;"Ready","Scope incomplete",IF(AND(C22&lt;&gt;"",ISNUMBER(D22),D22&gt;0,ISNUMBER(E22),E22&gt;=0,ISNUMBER(F22),F22&gt;0),IF(G22&lt;H22,"Quantity short",IF(K22&lt;&gt;"Pass","Technical hold",IF(L22&lt;&gt;"Yes","Clarification open","Ready"))),"Missing price or unit input")))),"Invalid supplier slot"))</x:f>
      </x:c>
      <x:c r="N22" s="8"/>
    </x:row>
    <x:row r="23" ht="36" customHeight="1">
      <x:c r="A23" s="6" t="str">
        <x:v>A</x:v>
      </x:c>
      <x:c r="B23" s="6"/>
      <x:c r="C23" s="6"/>
      <x:c r="D23" s="30"/>
      <x:c r="E23" s="22"/>
      <x:c r="F23" s="30"/>
      <x:c r="G23" s="31" t="str">
        <x:f>IF(AND(B23&lt;&gt;"",ISNUMBER(D23),D23&gt;0,ISNUMBER(F23),F23&gt;0),D23*F23,"")</x:f>
      </x:c>
      <x:c r="H23" s="31" t="str">
        <x:f>IF(B23="","",IF(COUNTIFS('Scope'!$A$6:$A$35,B23)=1,IF(VLOOKUP(B23,'Scope'!$A$6:$G$35,7,FALSE)="Ready",VLOOKUP(B23,'Scope'!$A$6:$G$35,4,FALSE),""),""))</x:f>
      </x:c>
      <x:c r="I23" s="14" t="str">
        <x:f>IF(AND(B23&lt;&gt;"",ISNUMBER(E23),E23&gt;=0,ISNUMBER(F23),F23&gt;0),E23/F23,"")</x:f>
      </x:c>
      <x:c r="J23" s="14" t="str">
        <x:f>IF(AND(B23&lt;&gt;"",ISNUMBER(D23),D23&gt;0,ISNUMBER(E23),E23&gt;=0),D23*E23,"")</x:f>
      </x:c>
      <x:c r="K23" s="6"/>
      <x:c r="L23" s="6"/>
      <x:c r="M23" s="17" t="str">
        <x:f>IF(B23="","",IF(OR(A23="A",A23="B",A23="C"),IF(COUNTIFS('Scope'!$A$6:$A$35,B23)&lt;&gt;1,"Unknown or duplicate scope",IF(COUNTIFS($A$6:$A$95,A23,$B$6:$B$95,B23)&gt;1,"Duplicate quoted item",IF(VLOOKUP(B23,'Scope'!$A$6:$G$35,7,FALSE)&lt;&gt;"Ready","Scope incomplete",IF(AND(C23&lt;&gt;"",ISNUMBER(D23),D23&gt;0,ISNUMBER(E23),E23&gt;=0,ISNUMBER(F23),F23&gt;0),IF(G23&lt;H23,"Quantity short",IF(K23&lt;&gt;"Pass","Technical hold",IF(L23&lt;&gt;"Yes","Clarification open","Ready"))),"Missing price or unit input")))),"Invalid supplier slot"))</x:f>
      </x:c>
      <x:c r="N23" s="8"/>
    </x:row>
    <x:row r="24" ht="36" customHeight="1">
      <x:c r="A24" s="6" t="str">
        <x:v>A</x:v>
      </x:c>
      <x:c r="B24" s="6"/>
      <x:c r="C24" s="6"/>
      <x:c r="D24" s="30"/>
      <x:c r="E24" s="22"/>
      <x:c r="F24" s="30"/>
      <x:c r="G24" s="31" t="str">
        <x:f>IF(AND(B24&lt;&gt;"",ISNUMBER(D24),D24&gt;0,ISNUMBER(F24),F24&gt;0),D24*F24,"")</x:f>
      </x:c>
      <x:c r="H24" s="31" t="str">
        <x:f>IF(B24="","",IF(COUNTIFS('Scope'!$A$6:$A$35,B24)=1,IF(VLOOKUP(B24,'Scope'!$A$6:$G$35,7,FALSE)="Ready",VLOOKUP(B24,'Scope'!$A$6:$G$35,4,FALSE),""),""))</x:f>
      </x:c>
      <x:c r="I24" s="14" t="str">
        <x:f>IF(AND(B24&lt;&gt;"",ISNUMBER(E24),E24&gt;=0,ISNUMBER(F24),F24&gt;0),E24/F24,"")</x:f>
      </x:c>
      <x:c r="J24" s="14" t="str">
        <x:f>IF(AND(B24&lt;&gt;"",ISNUMBER(D24),D24&gt;0,ISNUMBER(E24),E24&gt;=0),D24*E24,"")</x:f>
      </x:c>
      <x:c r="K24" s="6"/>
      <x:c r="L24" s="6"/>
      <x:c r="M24" s="17" t="str">
        <x:f>IF(B24="","",IF(OR(A24="A",A24="B",A24="C"),IF(COUNTIFS('Scope'!$A$6:$A$35,B24)&lt;&gt;1,"Unknown or duplicate scope",IF(COUNTIFS($A$6:$A$95,A24,$B$6:$B$95,B24)&gt;1,"Duplicate quoted item",IF(VLOOKUP(B24,'Scope'!$A$6:$G$35,7,FALSE)&lt;&gt;"Ready","Scope incomplete",IF(AND(C24&lt;&gt;"",ISNUMBER(D24),D24&gt;0,ISNUMBER(E24),E24&gt;=0,ISNUMBER(F24),F24&gt;0),IF(G24&lt;H24,"Quantity short",IF(K24&lt;&gt;"Pass","Technical hold",IF(L24&lt;&gt;"Yes","Clarification open","Ready"))),"Missing price or unit input")))),"Invalid supplier slot"))</x:f>
      </x:c>
      <x:c r="N24" s="8"/>
    </x:row>
    <x:row r="25" ht="36" customHeight="1">
      <x:c r="A25" s="6" t="str">
        <x:v>A</x:v>
      </x:c>
      <x:c r="B25" s="6"/>
      <x:c r="C25" s="6"/>
      <x:c r="D25" s="30"/>
      <x:c r="E25" s="22"/>
      <x:c r="F25" s="30"/>
      <x:c r="G25" s="31" t="str">
        <x:f>IF(AND(B25&lt;&gt;"",ISNUMBER(D25),D25&gt;0,ISNUMBER(F25),F25&gt;0),D25*F25,"")</x:f>
      </x:c>
      <x:c r="H25" s="31" t="str">
        <x:f>IF(B25="","",IF(COUNTIFS('Scope'!$A$6:$A$35,B25)=1,IF(VLOOKUP(B25,'Scope'!$A$6:$G$35,7,FALSE)="Ready",VLOOKUP(B25,'Scope'!$A$6:$G$35,4,FALSE),""),""))</x:f>
      </x:c>
      <x:c r="I25" s="14" t="str">
        <x:f>IF(AND(B25&lt;&gt;"",ISNUMBER(E25),E25&gt;=0,ISNUMBER(F25),F25&gt;0),E25/F25,"")</x:f>
      </x:c>
      <x:c r="J25" s="14" t="str">
        <x:f>IF(AND(B25&lt;&gt;"",ISNUMBER(D25),D25&gt;0,ISNUMBER(E25),E25&gt;=0),D25*E25,"")</x:f>
      </x:c>
      <x:c r="K25" s="6"/>
      <x:c r="L25" s="6"/>
      <x:c r="M25" s="17" t="str">
        <x:f>IF(B25="","",IF(OR(A25="A",A25="B",A25="C"),IF(COUNTIFS('Scope'!$A$6:$A$35,B25)&lt;&gt;1,"Unknown or duplicate scope",IF(COUNTIFS($A$6:$A$95,A25,$B$6:$B$95,B25)&gt;1,"Duplicate quoted item",IF(VLOOKUP(B25,'Scope'!$A$6:$G$35,7,FALSE)&lt;&gt;"Ready","Scope incomplete",IF(AND(C25&lt;&gt;"",ISNUMBER(D25),D25&gt;0,ISNUMBER(E25),E25&gt;=0,ISNUMBER(F25),F25&gt;0),IF(G25&lt;H25,"Quantity short",IF(K25&lt;&gt;"Pass","Technical hold",IF(L25&lt;&gt;"Yes","Clarification open","Ready"))),"Missing price or unit input")))),"Invalid supplier slot"))</x:f>
      </x:c>
      <x:c r="N25" s="8"/>
    </x:row>
    <x:row r="26" ht="36" customHeight="1">
      <x:c r="A26" s="6" t="str">
        <x:v>A</x:v>
      </x:c>
      <x:c r="B26" s="6"/>
      <x:c r="C26" s="6"/>
      <x:c r="D26" s="30"/>
      <x:c r="E26" s="22"/>
      <x:c r="F26" s="30"/>
      <x:c r="G26" s="31" t="str">
        <x:f>IF(AND(B26&lt;&gt;"",ISNUMBER(D26),D26&gt;0,ISNUMBER(F26),F26&gt;0),D26*F26,"")</x:f>
      </x:c>
      <x:c r="H26" s="31" t="str">
        <x:f>IF(B26="","",IF(COUNTIFS('Scope'!$A$6:$A$35,B26)=1,IF(VLOOKUP(B26,'Scope'!$A$6:$G$35,7,FALSE)="Ready",VLOOKUP(B26,'Scope'!$A$6:$G$35,4,FALSE),""),""))</x:f>
      </x:c>
      <x:c r="I26" s="14" t="str">
        <x:f>IF(AND(B26&lt;&gt;"",ISNUMBER(E26),E26&gt;=0,ISNUMBER(F26),F26&gt;0),E26/F26,"")</x:f>
      </x:c>
      <x:c r="J26" s="14" t="str">
        <x:f>IF(AND(B26&lt;&gt;"",ISNUMBER(D26),D26&gt;0,ISNUMBER(E26),E26&gt;=0),D26*E26,"")</x:f>
      </x:c>
      <x:c r="K26" s="6"/>
      <x:c r="L26" s="6"/>
      <x:c r="M26" s="17" t="str">
        <x:f>IF(B26="","",IF(OR(A26="A",A26="B",A26="C"),IF(COUNTIFS('Scope'!$A$6:$A$35,B26)&lt;&gt;1,"Unknown or duplicate scope",IF(COUNTIFS($A$6:$A$95,A26,$B$6:$B$95,B26)&gt;1,"Duplicate quoted item",IF(VLOOKUP(B26,'Scope'!$A$6:$G$35,7,FALSE)&lt;&gt;"Ready","Scope incomplete",IF(AND(C26&lt;&gt;"",ISNUMBER(D26),D26&gt;0,ISNUMBER(E26),E26&gt;=0,ISNUMBER(F26),F26&gt;0),IF(G26&lt;H26,"Quantity short",IF(K26&lt;&gt;"Pass","Technical hold",IF(L26&lt;&gt;"Yes","Clarification open","Ready"))),"Missing price or unit input")))),"Invalid supplier slot"))</x:f>
      </x:c>
      <x:c r="N26" s="8"/>
    </x:row>
    <x:row r="27" ht="36" customHeight="1">
      <x:c r="A27" s="6" t="str">
        <x:v>A</x:v>
      </x:c>
      <x:c r="B27" s="6"/>
      <x:c r="C27" s="6"/>
      <x:c r="D27" s="30"/>
      <x:c r="E27" s="22"/>
      <x:c r="F27" s="30"/>
      <x:c r="G27" s="31" t="str">
        <x:f>IF(AND(B27&lt;&gt;"",ISNUMBER(D27),D27&gt;0,ISNUMBER(F27),F27&gt;0),D27*F27,"")</x:f>
      </x:c>
      <x:c r="H27" s="31" t="str">
        <x:f>IF(B27="","",IF(COUNTIFS('Scope'!$A$6:$A$35,B27)=1,IF(VLOOKUP(B27,'Scope'!$A$6:$G$35,7,FALSE)="Ready",VLOOKUP(B27,'Scope'!$A$6:$G$35,4,FALSE),""),""))</x:f>
      </x:c>
      <x:c r="I27" s="14" t="str">
        <x:f>IF(AND(B27&lt;&gt;"",ISNUMBER(E27),E27&gt;=0,ISNUMBER(F27),F27&gt;0),E27/F27,"")</x:f>
      </x:c>
      <x:c r="J27" s="14" t="str">
        <x:f>IF(AND(B27&lt;&gt;"",ISNUMBER(D27),D27&gt;0,ISNUMBER(E27),E27&gt;=0),D27*E27,"")</x:f>
      </x:c>
      <x:c r="K27" s="6"/>
      <x:c r="L27" s="6"/>
      <x:c r="M27" s="17" t="str">
        <x:f>IF(B27="","",IF(OR(A27="A",A27="B",A27="C"),IF(COUNTIFS('Scope'!$A$6:$A$35,B27)&lt;&gt;1,"Unknown or duplicate scope",IF(COUNTIFS($A$6:$A$95,A27,$B$6:$B$95,B27)&gt;1,"Duplicate quoted item",IF(VLOOKUP(B27,'Scope'!$A$6:$G$35,7,FALSE)&lt;&gt;"Ready","Scope incomplete",IF(AND(C27&lt;&gt;"",ISNUMBER(D27),D27&gt;0,ISNUMBER(E27),E27&gt;=0,ISNUMBER(F27),F27&gt;0),IF(G27&lt;H27,"Quantity short",IF(K27&lt;&gt;"Pass","Technical hold",IF(L27&lt;&gt;"Yes","Clarification open","Ready"))),"Missing price or unit input")))),"Invalid supplier slot"))</x:f>
      </x:c>
      <x:c r="N27" s="8"/>
    </x:row>
    <x:row r="28" ht="36" customHeight="1">
      <x:c r="A28" s="6" t="str">
        <x:v>A</x:v>
      </x:c>
      <x:c r="B28" s="6"/>
      <x:c r="C28" s="6"/>
      <x:c r="D28" s="30"/>
      <x:c r="E28" s="22"/>
      <x:c r="F28" s="30"/>
      <x:c r="G28" s="31" t="str">
        <x:f>IF(AND(B28&lt;&gt;"",ISNUMBER(D28),D28&gt;0,ISNUMBER(F28),F28&gt;0),D28*F28,"")</x:f>
      </x:c>
      <x:c r="H28" s="31" t="str">
        <x:f>IF(B28="","",IF(COUNTIFS('Scope'!$A$6:$A$35,B28)=1,IF(VLOOKUP(B28,'Scope'!$A$6:$G$35,7,FALSE)="Ready",VLOOKUP(B28,'Scope'!$A$6:$G$35,4,FALSE),""),""))</x:f>
      </x:c>
      <x:c r="I28" s="14" t="str">
        <x:f>IF(AND(B28&lt;&gt;"",ISNUMBER(E28),E28&gt;=0,ISNUMBER(F28),F28&gt;0),E28/F28,"")</x:f>
      </x:c>
      <x:c r="J28" s="14" t="str">
        <x:f>IF(AND(B28&lt;&gt;"",ISNUMBER(D28),D28&gt;0,ISNUMBER(E28),E28&gt;=0),D28*E28,"")</x:f>
      </x:c>
      <x:c r="K28" s="6"/>
      <x:c r="L28" s="6"/>
      <x:c r="M28" s="17" t="str">
        <x:f>IF(B28="","",IF(OR(A28="A",A28="B",A28="C"),IF(COUNTIFS('Scope'!$A$6:$A$35,B28)&lt;&gt;1,"Unknown or duplicate scope",IF(COUNTIFS($A$6:$A$95,A28,$B$6:$B$95,B28)&gt;1,"Duplicate quoted item",IF(VLOOKUP(B28,'Scope'!$A$6:$G$35,7,FALSE)&lt;&gt;"Ready","Scope incomplete",IF(AND(C28&lt;&gt;"",ISNUMBER(D28),D28&gt;0,ISNUMBER(E28),E28&gt;=0,ISNUMBER(F28),F28&gt;0),IF(G28&lt;H28,"Quantity short",IF(K28&lt;&gt;"Pass","Technical hold",IF(L28&lt;&gt;"Yes","Clarification open","Ready"))),"Missing price or unit input")))),"Invalid supplier slot"))</x:f>
      </x:c>
      <x:c r="N28" s="8"/>
    </x:row>
    <x:row r="29" ht="36" customHeight="1">
      <x:c r="A29" s="6" t="str">
        <x:v>A</x:v>
      </x:c>
      <x:c r="B29" s="6"/>
      <x:c r="C29" s="6"/>
      <x:c r="D29" s="30"/>
      <x:c r="E29" s="22"/>
      <x:c r="F29" s="30"/>
      <x:c r="G29" s="31" t="str">
        <x:f>IF(AND(B29&lt;&gt;"",ISNUMBER(D29),D29&gt;0,ISNUMBER(F29),F29&gt;0),D29*F29,"")</x:f>
      </x:c>
      <x:c r="H29" s="31" t="str">
        <x:f>IF(B29="","",IF(COUNTIFS('Scope'!$A$6:$A$35,B29)=1,IF(VLOOKUP(B29,'Scope'!$A$6:$G$35,7,FALSE)="Ready",VLOOKUP(B29,'Scope'!$A$6:$G$35,4,FALSE),""),""))</x:f>
      </x:c>
      <x:c r="I29" s="14" t="str">
        <x:f>IF(AND(B29&lt;&gt;"",ISNUMBER(E29),E29&gt;=0,ISNUMBER(F29),F29&gt;0),E29/F29,"")</x:f>
      </x:c>
      <x:c r="J29" s="14" t="str">
        <x:f>IF(AND(B29&lt;&gt;"",ISNUMBER(D29),D29&gt;0,ISNUMBER(E29),E29&gt;=0),D29*E29,"")</x:f>
      </x:c>
      <x:c r="K29" s="6"/>
      <x:c r="L29" s="6"/>
      <x:c r="M29" s="17" t="str">
        <x:f>IF(B29="","",IF(OR(A29="A",A29="B",A29="C"),IF(COUNTIFS('Scope'!$A$6:$A$35,B29)&lt;&gt;1,"Unknown or duplicate scope",IF(COUNTIFS($A$6:$A$95,A29,$B$6:$B$95,B29)&gt;1,"Duplicate quoted item",IF(VLOOKUP(B29,'Scope'!$A$6:$G$35,7,FALSE)&lt;&gt;"Ready","Scope incomplete",IF(AND(C29&lt;&gt;"",ISNUMBER(D29),D29&gt;0,ISNUMBER(E29),E29&gt;=0,ISNUMBER(F29),F29&gt;0),IF(G29&lt;H29,"Quantity short",IF(K29&lt;&gt;"Pass","Technical hold",IF(L29&lt;&gt;"Yes","Clarification open","Ready"))),"Missing price or unit input")))),"Invalid supplier slot"))</x:f>
      </x:c>
      <x:c r="N29" s="8"/>
    </x:row>
    <x:row r="30" ht="36" customHeight="1">
      <x:c r="A30" s="6" t="str">
        <x:v>A</x:v>
      </x:c>
      <x:c r="B30" s="6"/>
      <x:c r="C30" s="6"/>
      <x:c r="D30" s="30"/>
      <x:c r="E30" s="22"/>
      <x:c r="F30" s="30"/>
      <x:c r="G30" s="31" t="str">
        <x:f>IF(AND(B30&lt;&gt;"",ISNUMBER(D30),D30&gt;0,ISNUMBER(F30),F30&gt;0),D30*F30,"")</x:f>
      </x:c>
      <x:c r="H30" s="31" t="str">
        <x:f>IF(B30="","",IF(COUNTIFS('Scope'!$A$6:$A$35,B30)=1,IF(VLOOKUP(B30,'Scope'!$A$6:$G$35,7,FALSE)="Ready",VLOOKUP(B30,'Scope'!$A$6:$G$35,4,FALSE),""),""))</x:f>
      </x:c>
      <x:c r="I30" s="14" t="str">
        <x:f>IF(AND(B30&lt;&gt;"",ISNUMBER(E30),E30&gt;=0,ISNUMBER(F30),F30&gt;0),E30/F30,"")</x:f>
      </x:c>
      <x:c r="J30" s="14" t="str">
        <x:f>IF(AND(B30&lt;&gt;"",ISNUMBER(D30),D30&gt;0,ISNUMBER(E30),E30&gt;=0),D30*E30,"")</x:f>
      </x:c>
      <x:c r="K30" s="6"/>
      <x:c r="L30" s="6"/>
      <x:c r="M30" s="17" t="str">
        <x:f>IF(B30="","",IF(OR(A30="A",A30="B",A30="C"),IF(COUNTIFS('Scope'!$A$6:$A$35,B30)&lt;&gt;1,"Unknown or duplicate scope",IF(COUNTIFS($A$6:$A$95,A30,$B$6:$B$95,B30)&gt;1,"Duplicate quoted item",IF(VLOOKUP(B30,'Scope'!$A$6:$G$35,7,FALSE)&lt;&gt;"Ready","Scope incomplete",IF(AND(C30&lt;&gt;"",ISNUMBER(D30),D30&gt;0,ISNUMBER(E30),E30&gt;=0,ISNUMBER(F30),F30&gt;0),IF(G30&lt;H30,"Quantity short",IF(K30&lt;&gt;"Pass","Technical hold",IF(L30&lt;&gt;"Yes","Clarification open","Ready"))),"Missing price or unit input")))),"Invalid supplier slot"))</x:f>
      </x:c>
      <x:c r="N30" s="8"/>
    </x:row>
    <x:row r="31" ht="36" customHeight="1">
      <x:c r="A31" s="6" t="str">
        <x:v>A</x:v>
      </x:c>
      <x:c r="B31" s="6"/>
      <x:c r="C31" s="6"/>
      <x:c r="D31" s="30"/>
      <x:c r="E31" s="22"/>
      <x:c r="F31" s="30"/>
      <x:c r="G31" s="31" t="str">
        <x:f>IF(AND(B31&lt;&gt;"",ISNUMBER(D31),D31&gt;0,ISNUMBER(F31),F31&gt;0),D31*F31,"")</x:f>
      </x:c>
      <x:c r="H31" s="31" t="str">
        <x:f>IF(B31="","",IF(COUNTIFS('Scope'!$A$6:$A$35,B31)=1,IF(VLOOKUP(B31,'Scope'!$A$6:$G$35,7,FALSE)="Ready",VLOOKUP(B31,'Scope'!$A$6:$G$35,4,FALSE),""),""))</x:f>
      </x:c>
      <x:c r="I31" s="14" t="str">
        <x:f>IF(AND(B31&lt;&gt;"",ISNUMBER(E31),E31&gt;=0,ISNUMBER(F31),F31&gt;0),E31/F31,"")</x:f>
      </x:c>
      <x:c r="J31" s="14" t="str">
        <x:f>IF(AND(B31&lt;&gt;"",ISNUMBER(D31),D31&gt;0,ISNUMBER(E31),E31&gt;=0),D31*E31,"")</x:f>
      </x:c>
      <x:c r="K31" s="6"/>
      <x:c r="L31" s="6"/>
      <x:c r="M31" s="17" t="str">
        <x:f>IF(B31="","",IF(OR(A31="A",A31="B",A31="C"),IF(COUNTIFS('Scope'!$A$6:$A$35,B31)&lt;&gt;1,"Unknown or duplicate scope",IF(COUNTIFS($A$6:$A$95,A31,$B$6:$B$95,B31)&gt;1,"Duplicate quoted item",IF(VLOOKUP(B31,'Scope'!$A$6:$G$35,7,FALSE)&lt;&gt;"Ready","Scope incomplete",IF(AND(C31&lt;&gt;"",ISNUMBER(D31),D31&gt;0,ISNUMBER(E31),E31&gt;=0,ISNUMBER(F31),F31&gt;0),IF(G31&lt;H31,"Quantity short",IF(K31&lt;&gt;"Pass","Technical hold",IF(L31&lt;&gt;"Yes","Clarification open","Ready"))),"Missing price or unit input")))),"Invalid supplier slot"))</x:f>
      </x:c>
      <x:c r="N31" s="8"/>
    </x:row>
    <x:row r="32" ht="36" customHeight="1">
      <x:c r="A32" s="6" t="str">
        <x:v>A</x:v>
      </x:c>
      <x:c r="B32" s="6"/>
      <x:c r="C32" s="6"/>
      <x:c r="D32" s="30"/>
      <x:c r="E32" s="22"/>
      <x:c r="F32" s="30"/>
      <x:c r="G32" s="31" t="str">
        <x:f>IF(AND(B32&lt;&gt;"",ISNUMBER(D32),D32&gt;0,ISNUMBER(F32),F32&gt;0),D32*F32,"")</x:f>
      </x:c>
      <x:c r="H32" s="31" t="str">
        <x:f>IF(B32="","",IF(COUNTIFS('Scope'!$A$6:$A$35,B32)=1,IF(VLOOKUP(B32,'Scope'!$A$6:$G$35,7,FALSE)="Ready",VLOOKUP(B32,'Scope'!$A$6:$G$35,4,FALSE),""),""))</x:f>
      </x:c>
      <x:c r="I32" s="14" t="str">
        <x:f>IF(AND(B32&lt;&gt;"",ISNUMBER(E32),E32&gt;=0,ISNUMBER(F32),F32&gt;0),E32/F32,"")</x:f>
      </x:c>
      <x:c r="J32" s="14" t="str">
        <x:f>IF(AND(B32&lt;&gt;"",ISNUMBER(D32),D32&gt;0,ISNUMBER(E32),E32&gt;=0),D32*E32,"")</x:f>
      </x:c>
      <x:c r="K32" s="6"/>
      <x:c r="L32" s="6"/>
      <x:c r="M32" s="17" t="str">
        <x:f>IF(B32="","",IF(OR(A32="A",A32="B",A32="C"),IF(COUNTIFS('Scope'!$A$6:$A$35,B32)&lt;&gt;1,"Unknown or duplicate scope",IF(COUNTIFS($A$6:$A$95,A32,$B$6:$B$95,B32)&gt;1,"Duplicate quoted item",IF(VLOOKUP(B32,'Scope'!$A$6:$G$35,7,FALSE)&lt;&gt;"Ready","Scope incomplete",IF(AND(C32&lt;&gt;"",ISNUMBER(D32),D32&gt;0,ISNUMBER(E32),E32&gt;=0,ISNUMBER(F32),F32&gt;0),IF(G32&lt;H32,"Quantity short",IF(K32&lt;&gt;"Pass","Technical hold",IF(L32&lt;&gt;"Yes","Clarification open","Ready"))),"Missing price or unit input")))),"Invalid supplier slot"))</x:f>
      </x:c>
      <x:c r="N32" s="8"/>
    </x:row>
    <x:row r="33" ht="36" customHeight="1">
      <x:c r="A33" s="6" t="str">
        <x:v>A</x:v>
      </x:c>
      <x:c r="B33" s="6"/>
      <x:c r="C33" s="6"/>
      <x:c r="D33" s="30"/>
      <x:c r="E33" s="22"/>
      <x:c r="F33" s="30"/>
      <x:c r="G33" s="31" t="str">
        <x:f>IF(AND(B33&lt;&gt;"",ISNUMBER(D33),D33&gt;0,ISNUMBER(F33),F33&gt;0),D33*F33,"")</x:f>
      </x:c>
      <x:c r="H33" s="31" t="str">
        <x:f>IF(B33="","",IF(COUNTIFS('Scope'!$A$6:$A$35,B33)=1,IF(VLOOKUP(B33,'Scope'!$A$6:$G$35,7,FALSE)="Ready",VLOOKUP(B33,'Scope'!$A$6:$G$35,4,FALSE),""),""))</x:f>
      </x:c>
      <x:c r="I33" s="14" t="str">
        <x:f>IF(AND(B33&lt;&gt;"",ISNUMBER(E33),E33&gt;=0,ISNUMBER(F33),F33&gt;0),E33/F33,"")</x:f>
      </x:c>
      <x:c r="J33" s="14" t="str">
        <x:f>IF(AND(B33&lt;&gt;"",ISNUMBER(D33),D33&gt;0,ISNUMBER(E33),E33&gt;=0),D33*E33,"")</x:f>
      </x:c>
      <x:c r="K33" s="6"/>
      <x:c r="L33" s="6"/>
      <x:c r="M33" s="17" t="str">
        <x:f>IF(B33="","",IF(OR(A33="A",A33="B",A33="C"),IF(COUNTIFS('Scope'!$A$6:$A$35,B33)&lt;&gt;1,"Unknown or duplicate scope",IF(COUNTIFS($A$6:$A$95,A33,$B$6:$B$95,B33)&gt;1,"Duplicate quoted item",IF(VLOOKUP(B33,'Scope'!$A$6:$G$35,7,FALSE)&lt;&gt;"Ready","Scope incomplete",IF(AND(C33&lt;&gt;"",ISNUMBER(D33),D33&gt;0,ISNUMBER(E33),E33&gt;=0,ISNUMBER(F33),F33&gt;0),IF(G33&lt;H33,"Quantity short",IF(K33&lt;&gt;"Pass","Technical hold",IF(L33&lt;&gt;"Yes","Clarification open","Ready"))),"Missing price or unit input")))),"Invalid supplier slot"))</x:f>
      </x:c>
      <x:c r="N33" s="8"/>
    </x:row>
    <x:row r="34" ht="36" customHeight="1">
      <x:c r="A34" s="6" t="str">
        <x:v>A</x:v>
      </x:c>
      <x:c r="B34" s="6"/>
      <x:c r="C34" s="6"/>
      <x:c r="D34" s="30"/>
      <x:c r="E34" s="22"/>
      <x:c r="F34" s="30"/>
      <x:c r="G34" s="31" t="str">
        <x:f>IF(AND(B34&lt;&gt;"",ISNUMBER(D34),D34&gt;0,ISNUMBER(F34),F34&gt;0),D34*F34,"")</x:f>
      </x:c>
      <x:c r="H34" s="31" t="str">
        <x:f>IF(B34="","",IF(COUNTIFS('Scope'!$A$6:$A$35,B34)=1,IF(VLOOKUP(B34,'Scope'!$A$6:$G$35,7,FALSE)="Ready",VLOOKUP(B34,'Scope'!$A$6:$G$35,4,FALSE),""),""))</x:f>
      </x:c>
      <x:c r="I34" s="14" t="str">
        <x:f>IF(AND(B34&lt;&gt;"",ISNUMBER(E34),E34&gt;=0,ISNUMBER(F34),F34&gt;0),E34/F34,"")</x:f>
      </x:c>
      <x:c r="J34" s="14" t="str">
        <x:f>IF(AND(B34&lt;&gt;"",ISNUMBER(D34),D34&gt;0,ISNUMBER(E34),E34&gt;=0),D34*E34,"")</x:f>
      </x:c>
      <x:c r="K34" s="6"/>
      <x:c r="L34" s="6"/>
      <x:c r="M34" s="17" t="str">
        <x:f>IF(B34="","",IF(OR(A34="A",A34="B",A34="C"),IF(COUNTIFS('Scope'!$A$6:$A$35,B34)&lt;&gt;1,"Unknown or duplicate scope",IF(COUNTIFS($A$6:$A$95,A34,$B$6:$B$95,B34)&gt;1,"Duplicate quoted item",IF(VLOOKUP(B34,'Scope'!$A$6:$G$35,7,FALSE)&lt;&gt;"Ready","Scope incomplete",IF(AND(C34&lt;&gt;"",ISNUMBER(D34),D34&gt;0,ISNUMBER(E34),E34&gt;=0,ISNUMBER(F34),F34&gt;0),IF(G34&lt;H34,"Quantity short",IF(K34&lt;&gt;"Pass","Technical hold",IF(L34&lt;&gt;"Yes","Clarification open","Ready"))),"Missing price or unit input")))),"Invalid supplier slot"))</x:f>
      </x:c>
      <x:c r="N34" s="8"/>
    </x:row>
    <x:row r="35" ht="36" customHeight="1">
      <x:c r="A35" s="6" t="str">
        <x:v>A</x:v>
      </x:c>
      <x:c r="B35" s="6"/>
      <x:c r="C35" s="6"/>
      <x:c r="D35" s="30"/>
      <x:c r="E35" s="22"/>
      <x:c r="F35" s="30"/>
      <x:c r="G35" s="31" t="str">
        <x:f>IF(AND(B35&lt;&gt;"",ISNUMBER(D35),D35&gt;0,ISNUMBER(F35),F35&gt;0),D35*F35,"")</x:f>
      </x:c>
      <x:c r="H35" s="31" t="str">
        <x:f>IF(B35="","",IF(COUNTIFS('Scope'!$A$6:$A$35,B35)=1,IF(VLOOKUP(B35,'Scope'!$A$6:$G$35,7,FALSE)="Ready",VLOOKUP(B35,'Scope'!$A$6:$G$35,4,FALSE),""),""))</x:f>
      </x:c>
      <x:c r="I35" s="14" t="str">
        <x:f>IF(AND(B35&lt;&gt;"",ISNUMBER(E35),E35&gt;=0,ISNUMBER(F35),F35&gt;0),E35/F35,"")</x:f>
      </x:c>
      <x:c r="J35" s="14" t="str">
        <x:f>IF(AND(B35&lt;&gt;"",ISNUMBER(D35),D35&gt;0,ISNUMBER(E35),E35&gt;=0),D35*E35,"")</x:f>
      </x:c>
      <x:c r="K35" s="6"/>
      <x:c r="L35" s="6"/>
      <x:c r="M35" s="17" t="str">
        <x:f>IF(B35="","",IF(OR(A35="A",A35="B",A35="C"),IF(COUNTIFS('Scope'!$A$6:$A$35,B35)&lt;&gt;1,"Unknown or duplicate scope",IF(COUNTIFS($A$6:$A$95,A35,$B$6:$B$95,B35)&gt;1,"Duplicate quoted item",IF(VLOOKUP(B35,'Scope'!$A$6:$G$35,7,FALSE)&lt;&gt;"Ready","Scope incomplete",IF(AND(C35&lt;&gt;"",ISNUMBER(D35),D35&gt;0,ISNUMBER(E35),E35&gt;=0,ISNUMBER(F35),F35&gt;0),IF(G35&lt;H35,"Quantity short",IF(K35&lt;&gt;"Pass","Technical hold",IF(L35&lt;&gt;"Yes","Clarification open","Ready"))),"Missing price or unit input")))),"Invalid supplier slot"))</x:f>
      </x:c>
      <x:c r="N35" s="8"/>
    </x:row>
    <x:row r="36" ht="36" customHeight="1">
      <x:c r="A36" s="6" t="str">
        <x:v>B</x:v>
      </x:c>
      <x:c r="B36" s="6"/>
      <x:c r="C36" s="6"/>
      <x:c r="D36" s="30"/>
      <x:c r="E36" s="22"/>
      <x:c r="F36" s="30"/>
      <x:c r="G36" s="31" t="str">
        <x:f>IF(AND(B36&lt;&gt;"",ISNUMBER(D36),D36&gt;0,ISNUMBER(F36),F36&gt;0),D36*F36,"")</x:f>
      </x:c>
      <x:c r="H36" s="31" t="str">
        <x:f>IF(B36="","",IF(COUNTIFS('Scope'!$A$6:$A$35,B36)=1,IF(VLOOKUP(B36,'Scope'!$A$6:$G$35,7,FALSE)="Ready",VLOOKUP(B36,'Scope'!$A$6:$G$35,4,FALSE),""),""))</x:f>
      </x:c>
      <x:c r="I36" s="14" t="str">
        <x:f>IF(AND(B36&lt;&gt;"",ISNUMBER(E36),E36&gt;=0,ISNUMBER(F36),F36&gt;0),E36/F36,"")</x:f>
      </x:c>
      <x:c r="J36" s="14" t="str">
        <x:f>IF(AND(B36&lt;&gt;"",ISNUMBER(D36),D36&gt;0,ISNUMBER(E36),E36&gt;=0),D36*E36,"")</x:f>
      </x:c>
      <x:c r="K36" s="6"/>
      <x:c r="L36" s="6"/>
      <x:c r="M36" s="17" t="str">
        <x:f>IF(B36="","",IF(OR(A36="A",A36="B",A36="C"),IF(COUNTIFS('Scope'!$A$6:$A$35,B36)&lt;&gt;1,"Unknown or duplicate scope",IF(COUNTIFS($A$6:$A$95,A36,$B$6:$B$95,B36)&gt;1,"Duplicate quoted item",IF(VLOOKUP(B36,'Scope'!$A$6:$G$35,7,FALSE)&lt;&gt;"Ready","Scope incomplete",IF(AND(C36&lt;&gt;"",ISNUMBER(D36),D36&gt;0,ISNUMBER(E36),E36&gt;=0,ISNUMBER(F36),F36&gt;0),IF(G36&lt;H36,"Quantity short",IF(K36&lt;&gt;"Pass","Technical hold",IF(L36&lt;&gt;"Yes","Clarification open","Ready"))),"Missing price or unit input")))),"Invalid supplier slot"))</x:f>
      </x:c>
      <x:c r="N36" s="8"/>
    </x:row>
    <x:row r="37" ht="36" customHeight="1">
      <x:c r="A37" s="6" t="str">
        <x:v>B</x:v>
      </x:c>
      <x:c r="B37" s="6"/>
      <x:c r="C37" s="6"/>
      <x:c r="D37" s="30"/>
      <x:c r="E37" s="22"/>
      <x:c r="F37" s="30"/>
      <x:c r="G37" s="31" t="str">
        <x:f>IF(AND(B37&lt;&gt;"",ISNUMBER(D37),D37&gt;0,ISNUMBER(F37),F37&gt;0),D37*F37,"")</x:f>
      </x:c>
      <x:c r="H37" s="31" t="str">
        <x:f>IF(B37="","",IF(COUNTIFS('Scope'!$A$6:$A$35,B37)=1,IF(VLOOKUP(B37,'Scope'!$A$6:$G$35,7,FALSE)="Ready",VLOOKUP(B37,'Scope'!$A$6:$G$35,4,FALSE),""),""))</x:f>
      </x:c>
      <x:c r="I37" s="14" t="str">
        <x:f>IF(AND(B37&lt;&gt;"",ISNUMBER(E37),E37&gt;=0,ISNUMBER(F37),F37&gt;0),E37/F37,"")</x:f>
      </x:c>
      <x:c r="J37" s="14" t="str">
        <x:f>IF(AND(B37&lt;&gt;"",ISNUMBER(D37),D37&gt;0,ISNUMBER(E37),E37&gt;=0),D37*E37,"")</x:f>
      </x:c>
      <x:c r="K37" s="6"/>
      <x:c r="L37" s="6"/>
      <x:c r="M37" s="17" t="str">
        <x:f>IF(B37="","",IF(OR(A37="A",A37="B",A37="C"),IF(COUNTIFS('Scope'!$A$6:$A$35,B37)&lt;&gt;1,"Unknown or duplicate scope",IF(COUNTIFS($A$6:$A$95,A37,$B$6:$B$95,B37)&gt;1,"Duplicate quoted item",IF(VLOOKUP(B37,'Scope'!$A$6:$G$35,7,FALSE)&lt;&gt;"Ready","Scope incomplete",IF(AND(C37&lt;&gt;"",ISNUMBER(D37),D37&gt;0,ISNUMBER(E37),E37&gt;=0,ISNUMBER(F37),F37&gt;0),IF(G37&lt;H37,"Quantity short",IF(K37&lt;&gt;"Pass","Technical hold",IF(L37&lt;&gt;"Yes","Clarification open","Ready"))),"Missing price or unit input")))),"Invalid supplier slot"))</x:f>
      </x:c>
      <x:c r="N37" s="8"/>
    </x:row>
    <x:row r="38" ht="36" customHeight="1">
      <x:c r="A38" s="6" t="str">
        <x:v>B</x:v>
      </x:c>
      <x:c r="B38" s="6"/>
      <x:c r="C38" s="6"/>
      <x:c r="D38" s="30"/>
      <x:c r="E38" s="22"/>
      <x:c r="F38" s="30"/>
      <x:c r="G38" s="31" t="str">
        <x:f>IF(AND(B38&lt;&gt;"",ISNUMBER(D38),D38&gt;0,ISNUMBER(F38),F38&gt;0),D38*F38,"")</x:f>
      </x:c>
      <x:c r="H38" s="31" t="str">
        <x:f>IF(B38="","",IF(COUNTIFS('Scope'!$A$6:$A$35,B38)=1,IF(VLOOKUP(B38,'Scope'!$A$6:$G$35,7,FALSE)="Ready",VLOOKUP(B38,'Scope'!$A$6:$G$35,4,FALSE),""),""))</x:f>
      </x:c>
      <x:c r="I38" s="14" t="str">
        <x:f>IF(AND(B38&lt;&gt;"",ISNUMBER(E38),E38&gt;=0,ISNUMBER(F38),F38&gt;0),E38/F38,"")</x:f>
      </x:c>
      <x:c r="J38" s="14" t="str">
        <x:f>IF(AND(B38&lt;&gt;"",ISNUMBER(D38),D38&gt;0,ISNUMBER(E38),E38&gt;=0),D38*E38,"")</x:f>
      </x:c>
      <x:c r="K38" s="6"/>
      <x:c r="L38" s="6"/>
      <x:c r="M38" s="17" t="str">
        <x:f>IF(B38="","",IF(OR(A38="A",A38="B",A38="C"),IF(COUNTIFS('Scope'!$A$6:$A$35,B38)&lt;&gt;1,"Unknown or duplicate scope",IF(COUNTIFS($A$6:$A$95,A38,$B$6:$B$95,B38)&gt;1,"Duplicate quoted item",IF(VLOOKUP(B38,'Scope'!$A$6:$G$35,7,FALSE)&lt;&gt;"Ready","Scope incomplete",IF(AND(C38&lt;&gt;"",ISNUMBER(D38),D38&gt;0,ISNUMBER(E38),E38&gt;=0,ISNUMBER(F38),F38&gt;0),IF(G38&lt;H38,"Quantity short",IF(K38&lt;&gt;"Pass","Technical hold",IF(L38&lt;&gt;"Yes","Clarification open","Ready"))),"Missing price or unit input")))),"Invalid supplier slot"))</x:f>
      </x:c>
      <x:c r="N38" s="8"/>
    </x:row>
    <x:row r="39" ht="36" customHeight="1">
      <x:c r="A39" s="6" t="str">
        <x:v>B</x:v>
      </x:c>
      <x:c r="B39" s="6"/>
      <x:c r="C39" s="6"/>
      <x:c r="D39" s="30"/>
      <x:c r="E39" s="22"/>
      <x:c r="F39" s="30"/>
      <x:c r="G39" s="31" t="str">
        <x:f>IF(AND(B39&lt;&gt;"",ISNUMBER(D39),D39&gt;0,ISNUMBER(F39),F39&gt;0),D39*F39,"")</x:f>
      </x:c>
      <x:c r="H39" s="31" t="str">
        <x:f>IF(B39="","",IF(COUNTIFS('Scope'!$A$6:$A$35,B39)=1,IF(VLOOKUP(B39,'Scope'!$A$6:$G$35,7,FALSE)="Ready",VLOOKUP(B39,'Scope'!$A$6:$G$35,4,FALSE),""),""))</x:f>
      </x:c>
      <x:c r="I39" s="14" t="str">
        <x:f>IF(AND(B39&lt;&gt;"",ISNUMBER(E39),E39&gt;=0,ISNUMBER(F39),F39&gt;0),E39/F39,"")</x:f>
      </x:c>
      <x:c r="J39" s="14" t="str">
        <x:f>IF(AND(B39&lt;&gt;"",ISNUMBER(D39),D39&gt;0,ISNUMBER(E39),E39&gt;=0),D39*E39,"")</x:f>
      </x:c>
      <x:c r="K39" s="6"/>
      <x:c r="L39" s="6"/>
      <x:c r="M39" s="17" t="str">
        <x:f>IF(B39="","",IF(OR(A39="A",A39="B",A39="C"),IF(COUNTIFS('Scope'!$A$6:$A$35,B39)&lt;&gt;1,"Unknown or duplicate scope",IF(COUNTIFS($A$6:$A$95,A39,$B$6:$B$95,B39)&gt;1,"Duplicate quoted item",IF(VLOOKUP(B39,'Scope'!$A$6:$G$35,7,FALSE)&lt;&gt;"Ready","Scope incomplete",IF(AND(C39&lt;&gt;"",ISNUMBER(D39),D39&gt;0,ISNUMBER(E39),E39&gt;=0,ISNUMBER(F39),F39&gt;0),IF(G39&lt;H39,"Quantity short",IF(K39&lt;&gt;"Pass","Technical hold",IF(L39&lt;&gt;"Yes","Clarification open","Ready"))),"Missing price or unit input")))),"Invalid supplier slot"))</x:f>
      </x:c>
      <x:c r="N39" s="8"/>
    </x:row>
    <x:row r="40" ht="36" customHeight="1">
      <x:c r="A40" s="6" t="str">
        <x:v>B</x:v>
      </x:c>
      <x:c r="B40" s="6"/>
      <x:c r="C40" s="6"/>
      <x:c r="D40" s="30"/>
      <x:c r="E40" s="22"/>
      <x:c r="F40" s="30"/>
      <x:c r="G40" s="31" t="str">
        <x:f>IF(AND(B40&lt;&gt;"",ISNUMBER(D40),D40&gt;0,ISNUMBER(F40),F40&gt;0),D40*F40,"")</x:f>
      </x:c>
      <x:c r="H40" s="31" t="str">
        <x:f>IF(B40="","",IF(COUNTIFS('Scope'!$A$6:$A$35,B40)=1,IF(VLOOKUP(B40,'Scope'!$A$6:$G$35,7,FALSE)="Ready",VLOOKUP(B40,'Scope'!$A$6:$G$35,4,FALSE),""),""))</x:f>
      </x:c>
      <x:c r="I40" s="14" t="str">
        <x:f>IF(AND(B40&lt;&gt;"",ISNUMBER(E40),E40&gt;=0,ISNUMBER(F40),F40&gt;0),E40/F40,"")</x:f>
      </x:c>
      <x:c r="J40" s="14" t="str">
        <x:f>IF(AND(B40&lt;&gt;"",ISNUMBER(D40),D40&gt;0,ISNUMBER(E40),E40&gt;=0),D40*E40,"")</x:f>
      </x:c>
      <x:c r="K40" s="6"/>
      <x:c r="L40" s="6"/>
      <x:c r="M40" s="17" t="str">
        <x:f>IF(B40="","",IF(OR(A40="A",A40="B",A40="C"),IF(COUNTIFS('Scope'!$A$6:$A$35,B40)&lt;&gt;1,"Unknown or duplicate scope",IF(COUNTIFS($A$6:$A$95,A40,$B$6:$B$95,B40)&gt;1,"Duplicate quoted item",IF(VLOOKUP(B40,'Scope'!$A$6:$G$35,7,FALSE)&lt;&gt;"Ready","Scope incomplete",IF(AND(C40&lt;&gt;"",ISNUMBER(D40),D40&gt;0,ISNUMBER(E40),E40&gt;=0,ISNUMBER(F40),F40&gt;0),IF(G40&lt;H40,"Quantity short",IF(K40&lt;&gt;"Pass","Technical hold",IF(L40&lt;&gt;"Yes","Clarification open","Ready"))),"Missing price or unit input")))),"Invalid supplier slot"))</x:f>
      </x:c>
      <x:c r="N40" s="8"/>
    </x:row>
    <x:row r="41" ht="36" customHeight="1">
      <x:c r="A41" s="6" t="str">
        <x:v>B</x:v>
      </x:c>
      <x:c r="B41" s="6"/>
      <x:c r="C41" s="6"/>
      <x:c r="D41" s="30"/>
      <x:c r="E41" s="22"/>
      <x:c r="F41" s="30"/>
      <x:c r="G41" s="31" t="str">
        <x:f>IF(AND(B41&lt;&gt;"",ISNUMBER(D41),D41&gt;0,ISNUMBER(F41),F41&gt;0),D41*F41,"")</x:f>
      </x:c>
      <x:c r="H41" s="31" t="str">
        <x:f>IF(B41="","",IF(COUNTIFS('Scope'!$A$6:$A$35,B41)=1,IF(VLOOKUP(B41,'Scope'!$A$6:$G$35,7,FALSE)="Ready",VLOOKUP(B41,'Scope'!$A$6:$G$35,4,FALSE),""),""))</x:f>
      </x:c>
      <x:c r="I41" s="14" t="str">
        <x:f>IF(AND(B41&lt;&gt;"",ISNUMBER(E41),E41&gt;=0,ISNUMBER(F41),F41&gt;0),E41/F41,"")</x:f>
      </x:c>
      <x:c r="J41" s="14" t="str">
        <x:f>IF(AND(B41&lt;&gt;"",ISNUMBER(D41),D41&gt;0,ISNUMBER(E41),E41&gt;=0),D41*E41,"")</x:f>
      </x:c>
      <x:c r="K41" s="6"/>
      <x:c r="L41" s="6"/>
      <x:c r="M41" s="17" t="str">
        <x:f>IF(B41="","",IF(OR(A41="A",A41="B",A41="C"),IF(COUNTIFS('Scope'!$A$6:$A$35,B41)&lt;&gt;1,"Unknown or duplicate scope",IF(COUNTIFS($A$6:$A$95,A41,$B$6:$B$95,B41)&gt;1,"Duplicate quoted item",IF(VLOOKUP(B41,'Scope'!$A$6:$G$35,7,FALSE)&lt;&gt;"Ready","Scope incomplete",IF(AND(C41&lt;&gt;"",ISNUMBER(D41),D41&gt;0,ISNUMBER(E41),E41&gt;=0,ISNUMBER(F41),F41&gt;0),IF(G41&lt;H41,"Quantity short",IF(K41&lt;&gt;"Pass","Technical hold",IF(L41&lt;&gt;"Yes","Clarification open","Ready"))),"Missing price or unit input")))),"Invalid supplier slot"))</x:f>
      </x:c>
      <x:c r="N41" s="8"/>
    </x:row>
    <x:row r="42" ht="36" customHeight="1">
      <x:c r="A42" s="6" t="str">
        <x:v>B</x:v>
      </x:c>
      <x:c r="B42" s="6"/>
      <x:c r="C42" s="6"/>
      <x:c r="D42" s="30"/>
      <x:c r="E42" s="22"/>
      <x:c r="F42" s="30"/>
      <x:c r="G42" s="31" t="str">
        <x:f>IF(AND(B42&lt;&gt;"",ISNUMBER(D42),D42&gt;0,ISNUMBER(F42),F42&gt;0),D42*F42,"")</x:f>
      </x:c>
      <x:c r="H42" s="31" t="str">
        <x:f>IF(B42="","",IF(COUNTIFS('Scope'!$A$6:$A$35,B42)=1,IF(VLOOKUP(B42,'Scope'!$A$6:$G$35,7,FALSE)="Ready",VLOOKUP(B42,'Scope'!$A$6:$G$35,4,FALSE),""),""))</x:f>
      </x:c>
      <x:c r="I42" s="14" t="str">
        <x:f>IF(AND(B42&lt;&gt;"",ISNUMBER(E42),E42&gt;=0,ISNUMBER(F42),F42&gt;0),E42/F42,"")</x:f>
      </x:c>
      <x:c r="J42" s="14" t="str">
        <x:f>IF(AND(B42&lt;&gt;"",ISNUMBER(D42),D42&gt;0,ISNUMBER(E42),E42&gt;=0),D42*E42,"")</x:f>
      </x:c>
      <x:c r="K42" s="6"/>
      <x:c r="L42" s="6"/>
      <x:c r="M42" s="17" t="str">
        <x:f>IF(B42="","",IF(OR(A42="A",A42="B",A42="C"),IF(COUNTIFS('Scope'!$A$6:$A$35,B42)&lt;&gt;1,"Unknown or duplicate scope",IF(COUNTIFS($A$6:$A$95,A42,$B$6:$B$95,B42)&gt;1,"Duplicate quoted item",IF(VLOOKUP(B42,'Scope'!$A$6:$G$35,7,FALSE)&lt;&gt;"Ready","Scope incomplete",IF(AND(C42&lt;&gt;"",ISNUMBER(D42),D42&gt;0,ISNUMBER(E42),E42&gt;=0,ISNUMBER(F42),F42&gt;0),IF(G42&lt;H42,"Quantity short",IF(K42&lt;&gt;"Pass","Technical hold",IF(L42&lt;&gt;"Yes","Clarification open","Ready"))),"Missing price or unit input")))),"Invalid supplier slot"))</x:f>
      </x:c>
      <x:c r="N42" s="8"/>
    </x:row>
    <x:row r="43" ht="36" customHeight="1">
      <x:c r="A43" s="6" t="str">
        <x:v>B</x:v>
      </x:c>
      <x:c r="B43" s="6"/>
      <x:c r="C43" s="6"/>
      <x:c r="D43" s="30"/>
      <x:c r="E43" s="22"/>
      <x:c r="F43" s="30"/>
      <x:c r="G43" s="31" t="str">
        <x:f>IF(AND(B43&lt;&gt;"",ISNUMBER(D43),D43&gt;0,ISNUMBER(F43),F43&gt;0),D43*F43,"")</x:f>
      </x:c>
      <x:c r="H43" s="31" t="str">
        <x:f>IF(B43="","",IF(COUNTIFS('Scope'!$A$6:$A$35,B43)=1,IF(VLOOKUP(B43,'Scope'!$A$6:$G$35,7,FALSE)="Ready",VLOOKUP(B43,'Scope'!$A$6:$G$35,4,FALSE),""),""))</x:f>
      </x:c>
      <x:c r="I43" s="14" t="str">
        <x:f>IF(AND(B43&lt;&gt;"",ISNUMBER(E43),E43&gt;=0,ISNUMBER(F43),F43&gt;0),E43/F43,"")</x:f>
      </x:c>
      <x:c r="J43" s="14" t="str">
        <x:f>IF(AND(B43&lt;&gt;"",ISNUMBER(D43),D43&gt;0,ISNUMBER(E43),E43&gt;=0),D43*E43,"")</x:f>
      </x:c>
      <x:c r="K43" s="6"/>
      <x:c r="L43" s="6"/>
      <x:c r="M43" s="17" t="str">
        <x:f>IF(B43="","",IF(OR(A43="A",A43="B",A43="C"),IF(COUNTIFS('Scope'!$A$6:$A$35,B43)&lt;&gt;1,"Unknown or duplicate scope",IF(COUNTIFS($A$6:$A$95,A43,$B$6:$B$95,B43)&gt;1,"Duplicate quoted item",IF(VLOOKUP(B43,'Scope'!$A$6:$G$35,7,FALSE)&lt;&gt;"Ready","Scope incomplete",IF(AND(C43&lt;&gt;"",ISNUMBER(D43),D43&gt;0,ISNUMBER(E43),E43&gt;=0,ISNUMBER(F43),F43&gt;0),IF(G43&lt;H43,"Quantity short",IF(K43&lt;&gt;"Pass","Technical hold",IF(L43&lt;&gt;"Yes","Clarification open","Ready"))),"Missing price or unit input")))),"Invalid supplier slot"))</x:f>
      </x:c>
      <x:c r="N43" s="8"/>
    </x:row>
    <x:row r="44" ht="36" customHeight="1">
      <x:c r="A44" s="6" t="str">
        <x:v>B</x:v>
      </x:c>
      <x:c r="B44" s="6"/>
      <x:c r="C44" s="6"/>
      <x:c r="D44" s="30"/>
      <x:c r="E44" s="22"/>
      <x:c r="F44" s="30"/>
      <x:c r="G44" s="31" t="str">
        <x:f>IF(AND(B44&lt;&gt;"",ISNUMBER(D44),D44&gt;0,ISNUMBER(F44),F44&gt;0),D44*F44,"")</x:f>
      </x:c>
      <x:c r="H44" s="31" t="str">
        <x:f>IF(B44="","",IF(COUNTIFS('Scope'!$A$6:$A$35,B44)=1,IF(VLOOKUP(B44,'Scope'!$A$6:$G$35,7,FALSE)="Ready",VLOOKUP(B44,'Scope'!$A$6:$G$35,4,FALSE),""),""))</x:f>
      </x:c>
      <x:c r="I44" s="14" t="str">
        <x:f>IF(AND(B44&lt;&gt;"",ISNUMBER(E44),E44&gt;=0,ISNUMBER(F44),F44&gt;0),E44/F44,"")</x:f>
      </x:c>
      <x:c r="J44" s="14" t="str">
        <x:f>IF(AND(B44&lt;&gt;"",ISNUMBER(D44),D44&gt;0,ISNUMBER(E44),E44&gt;=0),D44*E44,"")</x:f>
      </x:c>
      <x:c r="K44" s="6"/>
      <x:c r="L44" s="6"/>
      <x:c r="M44" s="17" t="str">
        <x:f>IF(B44="","",IF(OR(A44="A",A44="B",A44="C"),IF(COUNTIFS('Scope'!$A$6:$A$35,B44)&lt;&gt;1,"Unknown or duplicate scope",IF(COUNTIFS($A$6:$A$95,A44,$B$6:$B$95,B44)&gt;1,"Duplicate quoted item",IF(VLOOKUP(B44,'Scope'!$A$6:$G$35,7,FALSE)&lt;&gt;"Ready","Scope incomplete",IF(AND(C44&lt;&gt;"",ISNUMBER(D44),D44&gt;0,ISNUMBER(E44),E44&gt;=0,ISNUMBER(F44),F44&gt;0),IF(G44&lt;H44,"Quantity short",IF(K44&lt;&gt;"Pass","Technical hold",IF(L44&lt;&gt;"Yes","Clarification open","Ready"))),"Missing price or unit input")))),"Invalid supplier slot"))</x:f>
      </x:c>
      <x:c r="N44" s="8"/>
    </x:row>
    <x:row r="45" ht="36" customHeight="1">
      <x:c r="A45" s="6" t="str">
        <x:v>B</x:v>
      </x:c>
      <x:c r="B45" s="6"/>
      <x:c r="C45" s="6"/>
      <x:c r="D45" s="30"/>
      <x:c r="E45" s="22"/>
      <x:c r="F45" s="30"/>
      <x:c r="G45" s="31" t="str">
        <x:f>IF(AND(B45&lt;&gt;"",ISNUMBER(D45),D45&gt;0,ISNUMBER(F45),F45&gt;0),D45*F45,"")</x:f>
      </x:c>
      <x:c r="H45" s="31" t="str">
        <x:f>IF(B45="","",IF(COUNTIFS('Scope'!$A$6:$A$35,B45)=1,IF(VLOOKUP(B45,'Scope'!$A$6:$G$35,7,FALSE)="Ready",VLOOKUP(B45,'Scope'!$A$6:$G$35,4,FALSE),""),""))</x:f>
      </x:c>
      <x:c r="I45" s="14" t="str">
        <x:f>IF(AND(B45&lt;&gt;"",ISNUMBER(E45),E45&gt;=0,ISNUMBER(F45),F45&gt;0),E45/F45,"")</x:f>
      </x:c>
      <x:c r="J45" s="14" t="str">
        <x:f>IF(AND(B45&lt;&gt;"",ISNUMBER(D45),D45&gt;0,ISNUMBER(E45),E45&gt;=0),D45*E45,"")</x:f>
      </x:c>
      <x:c r="K45" s="6"/>
      <x:c r="L45" s="6"/>
      <x:c r="M45" s="17" t="str">
        <x:f>IF(B45="","",IF(OR(A45="A",A45="B",A45="C"),IF(COUNTIFS('Scope'!$A$6:$A$35,B45)&lt;&gt;1,"Unknown or duplicate scope",IF(COUNTIFS($A$6:$A$95,A45,$B$6:$B$95,B45)&gt;1,"Duplicate quoted item",IF(VLOOKUP(B45,'Scope'!$A$6:$G$35,7,FALSE)&lt;&gt;"Ready","Scope incomplete",IF(AND(C45&lt;&gt;"",ISNUMBER(D45),D45&gt;0,ISNUMBER(E45),E45&gt;=0,ISNUMBER(F45),F45&gt;0),IF(G45&lt;H45,"Quantity short",IF(K45&lt;&gt;"Pass","Technical hold",IF(L45&lt;&gt;"Yes","Clarification open","Ready"))),"Missing price or unit input")))),"Invalid supplier slot"))</x:f>
      </x:c>
      <x:c r="N45" s="8"/>
    </x:row>
    <x:row r="46" ht="36" customHeight="1">
      <x:c r="A46" s="6" t="str">
        <x:v>B</x:v>
      </x:c>
      <x:c r="B46" s="6"/>
      <x:c r="C46" s="6"/>
      <x:c r="D46" s="30"/>
      <x:c r="E46" s="22"/>
      <x:c r="F46" s="30"/>
      <x:c r="G46" s="31" t="str">
        <x:f>IF(AND(B46&lt;&gt;"",ISNUMBER(D46),D46&gt;0,ISNUMBER(F46),F46&gt;0),D46*F46,"")</x:f>
      </x:c>
      <x:c r="H46" s="31" t="str">
        <x:f>IF(B46="","",IF(COUNTIFS('Scope'!$A$6:$A$35,B46)=1,IF(VLOOKUP(B46,'Scope'!$A$6:$G$35,7,FALSE)="Ready",VLOOKUP(B46,'Scope'!$A$6:$G$35,4,FALSE),""),""))</x:f>
      </x:c>
      <x:c r="I46" s="14" t="str">
        <x:f>IF(AND(B46&lt;&gt;"",ISNUMBER(E46),E46&gt;=0,ISNUMBER(F46),F46&gt;0),E46/F46,"")</x:f>
      </x:c>
      <x:c r="J46" s="14" t="str">
        <x:f>IF(AND(B46&lt;&gt;"",ISNUMBER(D46),D46&gt;0,ISNUMBER(E46),E46&gt;=0),D46*E46,"")</x:f>
      </x:c>
      <x:c r="K46" s="6"/>
      <x:c r="L46" s="6"/>
      <x:c r="M46" s="17" t="str">
        <x:f>IF(B46="","",IF(OR(A46="A",A46="B",A46="C"),IF(COUNTIFS('Scope'!$A$6:$A$35,B46)&lt;&gt;1,"Unknown or duplicate scope",IF(COUNTIFS($A$6:$A$95,A46,$B$6:$B$95,B46)&gt;1,"Duplicate quoted item",IF(VLOOKUP(B46,'Scope'!$A$6:$G$35,7,FALSE)&lt;&gt;"Ready","Scope incomplete",IF(AND(C46&lt;&gt;"",ISNUMBER(D46),D46&gt;0,ISNUMBER(E46),E46&gt;=0,ISNUMBER(F46),F46&gt;0),IF(G46&lt;H46,"Quantity short",IF(K46&lt;&gt;"Pass","Technical hold",IF(L46&lt;&gt;"Yes","Clarification open","Ready"))),"Missing price or unit input")))),"Invalid supplier slot"))</x:f>
      </x:c>
      <x:c r="N46" s="8"/>
    </x:row>
    <x:row r="47" ht="36" customHeight="1">
      <x:c r="A47" s="6" t="str">
        <x:v>B</x:v>
      </x:c>
      <x:c r="B47" s="6"/>
      <x:c r="C47" s="6"/>
      <x:c r="D47" s="30"/>
      <x:c r="E47" s="22"/>
      <x:c r="F47" s="30"/>
      <x:c r="G47" s="31" t="str">
        <x:f>IF(AND(B47&lt;&gt;"",ISNUMBER(D47),D47&gt;0,ISNUMBER(F47),F47&gt;0),D47*F47,"")</x:f>
      </x:c>
      <x:c r="H47" s="31" t="str">
        <x:f>IF(B47="","",IF(COUNTIFS('Scope'!$A$6:$A$35,B47)=1,IF(VLOOKUP(B47,'Scope'!$A$6:$G$35,7,FALSE)="Ready",VLOOKUP(B47,'Scope'!$A$6:$G$35,4,FALSE),""),""))</x:f>
      </x:c>
      <x:c r="I47" s="14" t="str">
        <x:f>IF(AND(B47&lt;&gt;"",ISNUMBER(E47),E47&gt;=0,ISNUMBER(F47),F47&gt;0),E47/F47,"")</x:f>
      </x:c>
      <x:c r="J47" s="14" t="str">
        <x:f>IF(AND(B47&lt;&gt;"",ISNUMBER(D47),D47&gt;0,ISNUMBER(E47),E47&gt;=0),D47*E47,"")</x:f>
      </x:c>
      <x:c r="K47" s="6"/>
      <x:c r="L47" s="6"/>
      <x:c r="M47" s="17" t="str">
        <x:f>IF(B47="","",IF(OR(A47="A",A47="B",A47="C"),IF(COUNTIFS('Scope'!$A$6:$A$35,B47)&lt;&gt;1,"Unknown or duplicate scope",IF(COUNTIFS($A$6:$A$95,A47,$B$6:$B$95,B47)&gt;1,"Duplicate quoted item",IF(VLOOKUP(B47,'Scope'!$A$6:$G$35,7,FALSE)&lt;&gt;"Ready","Scope incomplete",IF(AND(C47&lt;&gt;"",ISNUMBER(D47),D47&gt;0,ISNUMBER(E47),E47&gt;=0,ISNUMBER(F47),F47&gt;0),IF(G47&lt;H47,"Quantity short",IF(K47&lt;&gt;"Pass","Technical hold",IF(L47&lt;&gt;"Yes","Clarification open","Ready"))),"Missing price or unit input")))),"Invalid supplier slot"))</x:f>
      </x:c>
      <x:c r="N47" s="8"/>
    </x:row>
    <x:row r="48" ht="36" customHeight="1">
      <x:c r="A48" s="6" t="str">
        <x:v>B</x:v>
      </x:c>
      <x:c r="B48" s="6"/>
      <x:c r="C48" s="6"/>
      <x:c r="D48" s="30"/>
      <x:c r="E48" s="22"/>
      <x:c r="F48" s="30"/>
      <x:c r="G48" s="31" t="str">
        <x:f>IF(AND(B48&lt;&gt;"",ISNUMBER(D48),D48&gt;0,ISNUMBER(F48),F48&gt;0),D48*F48,"")</x:f>
      </x:c>
      <x:c r="H48" s="31" t="str">
        <x:f>IF(B48="","",IF(COUNTIFS('Scope'!$A$6:$A$35,B48)=1,IF(VLOOKUP(B48,'Scope'!$A$6:$G$35,7,FALSE)="Ready",VLOOKUP(B48,'Scope'!$A$6:$G$35,4,FALSE),""),""))</x:f>
      </x:c>
      <x:c r="I48" s="14" t="str">
        <x:f>IF(AND(B48&lt;&gt;"",ISNUMBER(E48),E48&gt;=0,ISNUMBER(F48),F48&gt;0),E48/F48,"")</x:f>
      </x:c>
      <x:c r="J48" s="14" t="str">
        <x:f>IF(AND(B48&lt;&gt;"",ISNUMBER(D48),D48&gt;0,ISNUMBER(E48),E48&gt;=0),D48*E48,"")</x:f>
      </x:c>
      <x:c r="K48" s="6"/>
      <x:c r="L48" s="6"/>
      <x:c r="M48" s="17" t="str">
        <x:f>IF(B48="","",IF(OR(A48="A",A48="B",A48="C"),IF(COUNTIFS('Scope'!$A$6:$A$35,B48)&lt;&gt;1,"Unknown or duplicate scope",IF(COUNTIFS($A$6:$A$95,A48,$B$6:$B$95,B48)&gt;1,"Duplicate quoted item",IF(VLOOKUP(B48,'Scope'!$A$6:$G$35,7,FALSE)&lt;&gt;"Ready","Scope incomplete",IF(AND(C48&lt;&gt;"",ISNUMBER(D48),D48&gt;0,ISNUMBER(E48),E48&gt;=0,ISNUMBER(F48),F48&gt;0),IF(G48&lt;H48,"Quantity short",IF(K48&lt;&gt;"Pass","Technical hold",IF(L48&lt;&gt;"Yes","Clarification open","Ready"))),"Missing price or unit input")))),"Invalid supplier slot"))</x:f>
      </x:c>
      <x:c r="N48" s="8"/>
    </x:row>
    <x:row r="49" ht="36" customHeight="1">
      <x:c r="A49" s="6" t="str">
        <x:v>B</x:v>
      </x:c>
      <x:c r="B49" s="6"/>
      <x:c r="C49" s="6"/>
      <x:c r="D49" s="30"/>
      <x:c r="E49" s="22"/>
      <x:c r="F49" s="30"/>
      <x:c r="G49" s="31" t="str">
        <x:f>IF(AND(B49&lt;&gt;"",ISNUMBER(D49),D49&gt;0,ISNUMBER(F49),F49&gt;0),D49*F49,"")</x:f>
      </x:c>
      <x:c r="H49" s="31" t="str">
        <x:f>IF(B49="","",IF(COUNTIFS('Scope'!$A$6:$A$35,B49)=1,IF(VLOOKUP(B49,'Scope'!$A$6:$G$35,7,FALSE)="Ready",VLOOKUP(B49,'Scope'!$A$6:$G$35,4,FALSE),""),""))</x:f>
      </x:c>
      <x:c r="I49" s="14" t="str">
        <x:f>IF(AND(B49&lt;&gt;"",ISNUMBER(E49),E49&gt;=0,ISNUMBER(F49),F49&gt;0),E49/F49,"")</x:f>
      </x:c>
      <x:c r="J49" s="14" t="str">
        <x:f>IF(AND(B49&lt;&gt;"",ISNUMBER(D49),D49&gt;0,ISNUMBER(E49),E49&gt;=0),D49*E49,"")</x:f>
      </x:c>
      <x:c r="K49" s="6"/>
      <x:c r="L49" s="6"/>
      <x:c r="M49" s="17" t="str">
        <x:f>IF(B49="","",IF(OR(A49="A",A49="B",A49="C"),IF(COUNTIFS('Scope'!$A$6:$A$35,B49)&lt;&gt;1,"Unknown or duplicate scope",IF(COUNTIFS($A$6:$A$95,A49,$B$6:$B$95,B49)&gt;1,"Duplicate quoted item",IF(VLOOKUP(B49,'Scope'!$A$6:$G$35,7,FALSE)&lt;&gt;"Ready","Scope incomplete",IF(AND(C49&lt;&gt;"",ISNUMBER(D49),D49&gt;0,ISNUMBER(E49),E49&gt;=0,ISNUMBER(F49),F49&gt;0),IF(G49&lt;H49,"Quantity short",IF(K49&lt;&gt;"Pass","Technical hold",IF(L49&lt;&gt;"Yes","Clarification open","Ready"))),"Missing price or unit input")))),"Invalid supplier slot"))</x:f>
      </x:c>
      <x:c r="N49" s="8"/>
    </x:row>
    <x:row r="50" ht="36" customHeight="1">
      <x:c r="A50" s="6" t="str">
        <x:v>B</x:v>
      </x:c>
      <x:c r="B50" s="6"/>
      <x:c r="C50" s="6"/>
      <x:c r="D50" s="30"/>
      <x:c r="E50" s="22"/>
      <x:c r="F50" s="30"/>
      <x:c r="G50" s="31" t="str">
        <x:f>IF(AND(B50&lt;&gt;"",ISNUMBER(D50),D50&gt;0,ISNUMBER(F50),F50&gt;0),D50*F50,"")</x:f>
      </x:c>
      <x:c r="H50" s="31" t="str">
        <x:f>IF(B50="","",IF(COUNTIFS('Scope'!$A$6:$A$35,B50)=1,IF(VLOOKUP(B50,'Scope'!$A$6:$G$35,7,FALSE)="Ready",VLOOKUP(B50,'Scope'!$A$6:$G$35,4,FALSE),""),""))</x:f>
      </x:c>
      <x:c r="I50" s="14" t="str">
        <x:f>IF(AND(B50&lt;&gt;"",ISNUMBER(E50),E50&gt;=0,ISNUMBER(F50),F50&gt;0),E50/F50,"")</x:f>
      </x:c>
      <x:c r="J50" s="14" t="str">
        <x:f>IF(AND(B50&lt;&gt;"",ISNUMBER(D50),D50&gt;0,ISNUMBER(E50),E50&gt;=0),D50*E50,"")</x:f>
      </x:c>
      <x:c r="K50" s="6"/>
      <x:c r="L50" s="6"/>
      <x:c r="M50" s="17" t="str">
        <x:f>IF(B50="","",IF(OR(A50="A",A50="B",A50="C"),IF(COUNTIFS('Scope'!$A$6:$A$35,B50)&lt;&gt;1,"Unknown or duplicate scope",IF(COUNTIFS($A$6:$A$95,A50,$B$6:$B$95,B50)&gt;1,"Duplicate quoted item",IF(VLOOKUP(B50,'Scope'!$A$6:$G$35,7,FALSE)&lt;&gt;"Ready","Scope incomplete",IF(AND(C50&lt;&gt;"",ISNUMBER(D50),D50&gt;0,ISNUMBER(E50),E50&gt;=0,ISNUMBER(F50),F50&gt;0),IF(G50&lt;H50,"Quantity short",IF(K50&lt;&gt;"Pass","Technical hold",IF(L50&lt;&gt;"Yes","Clarification open","Ready"))),"Missing price or unit input")))),"Invalid supplier slot"))</x:f>
      </x:c>
      <x:c r="N50" s="8"/>
    </x:row>
    <x:row r="51" ht="36" customHeight="1">
      <x:c r="A51" s="6" t="str">
        <x:v>B</x:v>
      </x:c>
      <x:c r="B51" s="6"/>
      <x:c r="C51" s="6"/>
      <x:c r="D51" s="30"/>
      <x:c r="E51" s="22"/>
      <x:c r="F51" s="30"/>
      <x:c r="G51" s="31" t="str">
        <x:f>IF(AND(B51&lt;&gt;"",ISNUMBER(D51),D51&gt;0,ISNUMBER(F51),F51&gt;0),D51*F51,"")</x:f>
      </x:c>
      <x:c r="H51" s="31" t="str">
        <x:f>IF(B51="","",IF(COUNTIFS('Scope'!$A$6:$A$35,B51)=1,IF(VLOOKUP(B51,'Scope'!$A$6:$G$35,7,FALSE)="Ready",VLOOKUP(B51,'Scope'!$A$6:$G$35,4,FALSE),""),""))</x:f>
      </x:c>
      <x:c r="I51" s="14" t="str">
        <x:f>IF(AND(B51&lt;&gt;"",ISNUMBER(E51),E51&gt;=0,ISNUMBER(F51),F51&gt;0),E51/F51,"")</x:f>
      </x:c>
      <x:c r="J51" s="14" t="str">
        <x:f>IF(AND(B51&lt;&gt;"",ISNUMBER(D51),D51&gt;0,ISNUMBER(E51),E51&gt;=0),D51*E51,"")</x:f>
      </x:c>
      <x:c r="K51" s="6"/>
      <x:c r="L51" s="6"/>
      <x:c r="M51" s="17" t="str">
        <x:f>IF(B51="","",IF(OR(A51="A",A51="B",A51="C"),IF(COUNTIFS('Scope'!$A$6:$A$35,B51)&lt;&gt;1,"Unknown or duplicate scope",IF(COUNTIFS($A$6:$A$95,A51,$B$6:$B$95,B51)&gt;1,"Duplicate quoted item",IF(VLOOKUP(B51,'Scope'!$A$6:$G$35,7,FALSE)&lt;&gt;"Ready","Scope incomplete",IF(AND(C51&lt;&gt;"",ISNUMBER(D51),D51&gt;0,ISNUMBER(E51),E51&gt;=0,ISNUMBER(F51),F51&gt;0),IF(G51&lt;H51,"Quantity short",IF(K51&lt;&gt;"Pass","Technical hold",IF(L51&lt;&gt;"Yes","Clarification open","Ready"))),"Missing price or unit input")))),"Invalid supplier slot"))</x:f>
      </x:c>
      <x:c r="N51" s="8"/>
    </x:row>
    <x:row r="52" ht="36" customHeight="1">
      <x:c r="A52" s="6" t="str">
        <x:v>B</x:v>
      </x:c>
      <x:c r="B52" s="6"/>
      <x:c r="C52" s="6"/>
      <x:c r="D52" s="30"/>
      <x:c r="E52" s="22"/>
      <x:c r="F52" s="30"/>
      <x:c r="G52" s="31" t="str">
        <x:f>IF(AND(B52&lt;&gt;"",ISNUMBER(D52),D52&gt;0,ISNUMBER(F52),F52&gt;0),D52*F52,"")</x:f>
      </x:c>
      <x:c r="H52" s="31" t="str">
        <x:f>IF(B52="","",IF(COUNTIFS('Scope'!$A$6:$A$35,B52)=1,IF(VLOOKUP(B52,'Scope'!$A$6:$G$35,7,FALSE)="Ready",VLOOKUP(B52,'Scope'!$A$6:$G$35,4,FALSE),""),""))</x:f>
      </x:c>
      <x:c r="I52" s="14" t="str">
        <x:f>IF(AND(B52&lt;&gt;"",ISNUMBER(E52),E52&gt;=0,ISNUMBER(F52),F52&gt;0),E52/F52,"")</x:f>
      </x:c>
      <x:c r="J52" s="14" t="str">
        <x:f>IF(AND(B52&lt;&gt;"",ISNUMBER(D52),D52&gt;0,ISNUMBER(E52),E52&gt;=0),D52*E52,"")</x:f>
      </x:c>
      <x:c r="K52" s="6"/>
      <x:c r="L52" s="6"/>
      <x:c r="M52" s="17" t="str">
        <x:f>IF(B52="","",IF(OR(A52="A",A52="B",A52="C"),IF(COUNTIFS('Scope'!$A$6:$A$35,B52)&lt;&gt;1,"Unknown or duplicate scope",IF(COUNTIFS($A$6:$A$95,A52,$B$6:$B$95,B52)&gt;1,"Duplicate quoted item",IF(VLOOKUP(B52,'Scope'!$A$6:$G$35,7,FALSE)&lt;&gt;"Ready","Scope incomplete",IF(AND(C52&lt;&gt;"",ISNUMBER(D52),D52&gt;0,ISNUMBER(E52),E52&gt;=0,ISNUMBER(F52),F52&gt;0),IF(G52&lt;H52,"Quantity short",IF(K52&lt;&gt;"Pass","Technical hold",IF(L52&lt;&gt;"Yes","Clarification open","Ready"))),"Missing price or unit input")))),"Invalid supplier slot"))</x:f>
      </x:c>
      <x:c r="N52" s="8"/>
    </x:row>
    <x:row r="53" ht="36" customHeight="1">
      <x:c r="A53" s="6" t="str">
        <x:v>B</x:v>
      </x:c>
      <x:c r="B53" s="6"/>
      <x:c r="C53" s="6"/>
      <x:c r="D53" s="30"/>
      <x:c r="E53" s="22"/>
      <x:c r="F53" s="30"/>
      <x:c r="G53" s="31" t="str">
        <x:f>IF(AND(B53&lt;&gt;"",ISNUMBER(D53),D53&gt;0,ISNUMBER(F53),F53&gt;0),D53*F53,"")</x:f>
      </x:c>
      <x:c r="H53" s="31" t="str">
        <x:f>IF(B53="","",IF(COUNTIFS('Scope'!$A$6:$A$35,B53)=1,IF(VLOOKUP(B53,'Scope'!$A$6:$G$35,7,FALSE)="Ready",VLOOKUP(B53,'Scope'!$A$6:$G$35,4,FALSE),""),""))</x:f>
      </x:c>
      <x:c r="I53" s="14" t="str">
        <x:f>IF(AND(B53&lt;&gt;"",ISNUMBER(E53),E53&gt;=0,ISNUMBER(F53),F53&gt;0),E53/F53,"")</x:f>
      </x:c>
      <x:c r="J53" s="14" t="str">
        <x:f>IF(AND(B53&lt;&gt;"",ISNUMBER(D53),D53&gt;0,ISNUMBER(E53),E53&gt;=0),D53*E53,"")</x:f>
      </x:c>
      <x:c r="K53" s="6"/>
      <x:c r="L53" s="6"/>
      <x:c r="M53" s="17" t="str">
        <x:f>IF(B53="","",IF(OR(A53="A",A53="B",A53="C"),IF(COUNTIFS('Scope'!$A$6:$A$35,B53)&lt;&gt;1,"Unknown or duplicate scope",IF(COUNTIFS($A$6:$A$95,A53,$B$6:$B$95,B53)&gt;1,"Duplicate quoted item",IF(VLOOKUP(B53,'Scope'!$A$6:$G$35,7,FALSE)&lt;&gt;"Ready","Scope incomplete",IF(AND(C53&lt;&gt;"",ISNUMBER(D53),D53&gt;0,ISNUMBER(E53),E53&gt;=0,ISNUMBER(F53),F53&gt;0),IF(G53&lt;H53,"Quantity short",IF(K53&lt;&gt;"Pass","Technical hold",IF(L53&lt;&gt;"Yes","Clarification open","Ready"))),"Missing price or unit input")))),"Invalid supplier slot"))</x:f>
      </x:c>
      <x:c r="N53" s="8"/>
    </x:row>
    <x:row r="54" ht="36" customHeight="1">
      <x:c r="A54" s="6" t="str">
        <x:v>B</x:v>
      </x:c>
      <x:c r="B54" s="6"/>
      <x:c r="C54" s="6"/>
      <x:c r="D54" s="30"/>
      <x:c r="E54" s="22"/>
      <x:c r="F54" s="30"/>
      <x:c r="G54" s="31" t="str">
        <x:f>IF(AND(B54&lt;&gt;"",ISNUMBER(D54),D54&gt;0,ISNUMBER(F54),F54&gt;0),D54*F54,"")</x:f>
      </x:c>
      <x:c r="H54" s="31" t="str">
        <x:f>IF(B54="","",IF(COUNTIFS('Scope'!$A$6:$A$35,B54)=1,IF(VLOOKUP(B54,'Scope'!$A$6:$G$35,7,FALSE)="Ready",VLOOKUP(B54,'Scope'!$A$6:$G$35,4,FALSE),""),""))</x:f>
      </x:c>
      <x:c r="I54" s="14" t="str">
        <x:f>IF(AND(B54&lt;&gt;"",ISNUMBER(E54),E54&gt;=0,ISNUMBER(F54),F54&gt;0),E54/F54,"")</x:f>
      </x:c>
      <x:c r="J54" s="14" t="str">
        <x:f>IF(AND(B54&lt;&gt;"",ISNUMBER(D54),D54&gt;0,ISNUMBER(E54),E54&gt;=0),D54*E54,"")</x:f>
      </x:c>
      <x:c r="K54" s="6"/>
      <x:c r="L54" s="6"/>
      <x:c r="M54" s="17" t="str">
        <x:f>IF(B54="","",IF(OR(A54="A",A54="B",A54="C"),IF(COUNTIFS('Scope'!$A$6:$A$35,B54)&lt;&gt;1,"Unknown or duplicate scope",IF(COUNTIFS($A$6:$A$95,A54,$B$6:$B$95,B54)&gt;1,"Duplicate quoted item",IF(VLOOKUP(B54,'Scope'!$A$6:$G$35,7,FALSE)&lt;&gt;"Ready","Scope incomplete",IF(AND(C54&lt;&gt;"",ISNUMBER(D54),D54&gt;0,ISNUMBER(E54),E54&gt;=0,ISNUMBER(F54),F54&gt;0),IF(G54&lt;H54,"Quantity short",IF(K54&lt;&gt;"Pass","Technical hold",IF(L54&lt;&gt;"Yes","Clarification open","Ready"))),"Missing price or unit input")))),"Invalid supplier slot"))</x:f>
      </x:c>
      <x:c r="N54" s="8"/>
    </x:row>
    <x:row r="55" ht="36" customHeight="1">
      <x:c r="A55" s="6" t="str">
        <x:v>B</x:v>
      </x:c>
      <x:c r="B55" s="6"/>
      <x:c r="C55" s="6"/>
      <x:c r="D55" s="30"/>
      <x:c r="E55" s="22"/>
      <x:c r="F55" s="30"/>
      <x:c r="G55" s="31" t="str">
        <x:f>IF(AND(B55&lt;&gt;"",ISNUMBER(D55),D55&gt;0,ISNUMBER(F55),F55&gt;0),D55*F55,"")</x:f>
      </x:c>
      <x:c r="H55" s="31" t="str">
        <x:f>IF(B55="","",IF(COUNTIFS('Scope'!$A$6:$A$35,B55)=1,IF(VLOOKUP(B55,'Scope'!$A$6:$G$35,7,FALSE)="Ready",VLOOKUP(B55,'Scope'!$A$6:$G$35,4,FALSE),""),""))</x:f>
      </x:c>
      <x:c r="I55" s="14" t="str">
        <x:f>IF(AND(B55&lt;&gt;"",ISNUMBER(E55),E55&gt;=0,ISNUMBER(F55),F55&gt;0),E55/F55,"")</x:f>
      </x:c>
      <x:c r="J55" s="14" t="str">
        <x:f>IF(AND(B55&lt;&gt;"",ISNUMBER(D55),D55&gt;0,ISNUMBER(E55),E55&gt;=0),D55*E55,"")</x:f>
      </x:c>
      <x:c r="K55" s="6"/>
      <x:c r="L55" s="6"/>
      <x:c r="M55" s="17" t="str">
        <x:f>IF(B55="","",IF(OR(A55="A",A55="B",A55="C"),IF(COUNTIFS('Scope'!$A$6:$A$35,B55)&lt;&gt;1,"Unknown or duplicate scope",IF(COUNTIFS($A$6:$A$95,A55,$B$6:$B$95,B55)&gt;1,"Duplicate quoted item",IF(VLOOKUP(B55,'Scope'!$A$6:$G$35,7,FALSE)&lt;&gt;"Ready","Scope incomplete",IF(AND(C55&lt;&gt;"",ISNUMBER(D55),D55&gt;0,ISNUMBER(E55),E55&gt;=0,ISNUMBER(F55),F55&gt;0),IF(G55&lt;H55,"Quantity short",IF(K55&lt;&gt;"Pass","Technical hold",IF(L55&lt;&gt;"Yes","Clarification open","Ready"))),"Missing price or unit input")))),"Invalid supplier slot"))</x:f>
      </x:c>
      <x:c r="N55" s="8"/>
    </x:row>
    <x:row r="56" ht="36" customHeight="1">
      <x:c r="A56" s="6" t="str">
        <x:v>B</x:v>
      </x:c>
      <x:c r="B56" s="6"/>
      <x:c r="C56" s="6"/>
      <x:c r="D56" s="30"/>
      <x:c r="E56" s="22"/>
      <x:c r="F56" s="30"/>
      <x:c r="G56" s="31" t="str">
        <x:f>IF(AND(B56&lt;&gt;"",ISNUMBER(D56),D56&gt;0,ISNUMBER(F56),F56&gt;0),D56*F56,"")</x:f>
      </x:c>
      <x:c r="H56" s="31" t="str">
        <x:f>IF(B56="","",IF(COUNTIFS('Scope'!$A$6:$A$35,B56)=1,IF(VLOOKUP(B56,'Scope'!$A$6:$G$35,7,FALSE)="Ready",VLOOKUP(B56,'Scope'!$A$6:$G$35,4,FALSE),""),""))</x:f>
      </x:c>
      <x:c r="I56" s="14" t="str">
        <x:f>IF(AND(B56&lt;&gt;"",ISNUMBER(E56),E56&gt;=0,ISNUMBER(F56),F56&gt;0),E56/F56,"")</x:f>
      </x:c>
      <x:c r="J56" s="14" t="str">
        <x:f>IF(AND(B56&lt;&gt;"",ISNUMBER(D56),D56&gt;0,ISNUMBER(E56),E56&gt;=0),D56*E56,"")</x:f>
      </x:c>
      <x:c r="K56" s="6"/>
      <x:c r="L56" s="6"/>
      <x:c r="M56" s="17" t="str">
        <x:f>IF(B56="","",IF(OR(A56="A",A56="B",A56="C"),IF(COUNTIFS('Scope'!$A$6:$A$35,B56)&lt;&gt;1,"Unknown or duplicate scope",IF(COUNTIFS($A$6:$A$95,A56,$B$6:$B$95,B56)&gt;1,"Duplicate quoted item",IF(VLOOKUP(B56,'Scope'!$A$6:$G$35,7,FALSE)&lt;&gt;"Ready","Scope incomplete",IF(AND(C56&lt;&gt;"",ISNUMBER(D56),D56&gt;0,ISNUMBER(E56),E56&gt;=0,ISNUMBER(F56),F56&gt;0),IF(G56&lt;H56,"Quantity short",IF(K56&lt;&gt;"Pass","Technical hold",IF(L56&lt;&gt;"Yes","Clarification open","Ready"))),"Missing price or unit input")))),"Invalid supplier slot"))</x:f>
      </x:c>
      <x:c r="N56" s="8"/>
    </x:row>
    <x:row r="57" ht="36" customHeight="1">
      <x:c r="A57" s="6" t="str">
        <x:v>B</x:v>
      </x:c>
      <x:c r="B57" s="6"/>
      <x:c r="C57" s="6"/>
      <x:c r="D57" s="30"/>
      <x:c r="E57" s="22"/>
      <x:c r="F57" s="30"/>
      <x:c r="G57" s="31" t="str">
        <x:f>IF(AND(B57&lt;&gt;"",ISNUMBER(D57),D57&gt;0,ISNUMBER(F57),F57&gt;0),D57*F57,"")</x:f>
      </x:c>
      <x:c r="H57" s="31" t="str">
        <x:f>IF(B57="","",IF(COUNTIFS('Scope'!$A$6:$A$35,B57)=1,IF(VLOOKUP(B57,'Scope'!$A$6:$G$35,7,FALSE)="Ready",VLOOKUP(B57,'Scope'!$A$6:$G$35,4,FALSE),""),""))</x:f>
      </x:c>
      <x:c r="I57" s="14" t="str">
        <x:f>IF(AND(B57&lt;&gt;"",ISNUMBER(E57),E57&gt;=0,ISNUMBER(F57),F57&gt;0),E57/F57,"")</x:f>
      </x:c>
      <x:c r="J57" s="14" t="str">
        <x:f>IF(AND(B57&lt;&gt;"",ISNUMBER(D57),D57&gt;0,ISNUMBER(E57),E57&gt;=0),D57*E57,"")</x:f>
      </x:c>
      <x:c r="K57" s="6"/>
      <x:c r="L57" s="6"/>
      <x:c r="M57" s="17" t="str">
        <x:f>IF(B57="","",IF(OR(A57="A",A57="B",A57="C"),IF(COUNTIFS('Scope'!$A$6:$A$35,B57)&lt;&gt;1,"Unknown or duplicate scope",IF(COUNTIFS($A$6:$A$95,A57,$B$6:$B$95,B57)&gt;1,"Duplicate quoted item",IF(VLOOKUP(B57,'Scope'!$A$6:$G$35,7,FALSE)&lt;&gt;"Ready","Scope incomplete",IF(AND(C57&lt;&gt;"",ISNUMBER(D57),D57&gt;0,ISNUMBER(E57),E57&gt;=0,ISNUMBER(F57),F57&gt;0),IF(G57&lt;H57,"Quantity short",IF(K57&lt;&gt;"Pass","Technical hold",IF(L57&lt;&gt;"Yes","Clarification open","Ready"))),"Missing price or unit input")))),"Invalid supplier slot"))</x:f>
      </x:c>
      <x:c r="N57" s="8"/>
    </x:row>
    <x:row r="58" ht="36" customHeight="1">
      <x:c r="A58" s="6" t="str">
        <x:v>B</x:v>
      </x:c>
      <x:c r="B58" s="6"/>
      <x:c r="C58" s="6"/>
      <x:c r="D58" s="30"/>
      <x:c r="E58" s="22"/>
      <x:c r="F58" s="30"/>
      <x:c r="G58" s="31" t="str">
        <x:f>IF(AND(B58&lt;&gt;"",ISNUMBER(D58),D58&gt;0,ISNUMBER(F58),F58&gt;0),D58*F58,"")</x:f>
      </x:c>
      <x:c r="H58" s="31" t="str">
        <x:f>IF(B58="","",IF(COUNTIFS('Scope'!$A$6:$A$35,B58)=1,IF(VLOOKUP(B58,'Scope'!$A$6:$G$35,7,FALSE)="Ready",VLOOKUP(B58,'Scope'!$A$6:$G$35,4,FALSE),""),""))</x:f>
      </x:c>
      <x:c r="I58" s="14" t="str">
        <x:f>IF(AND(B58&lt;&gt;"",ISNUMBER(E58),E58&gt;=0,ISNUMBER(F58),F58&gt;0),E58/F58,"")</x:f>
      </x:c>
      <x:c r="J58" s="14" t="str">
        <x:f>IF(AND(B58&lt;&gt;"",ISNUMBER(D58),D58&gt;0,ISNUMBER(E58),E58&gt;=0),D58*E58,"")</x:f>
      </x:c>
      <x:c r="K58" s="6"/>
      <x:c r="L58" s="6"/>
      <x:c r="M58" s="17" t="str">
        <x:f>IF(B58="","",IF(OR(A58="A",A58="B",A58="C"),IF(COUNTIFS('Scope'!$A$6:$A$35,B58)&lt;&gt;1,"Unknown or duplicate scope",IF(COUNTIFS($A$6:$A$95,A58,$B$6:$B$95,B58)&gt;1,"Duplicate quoted item",IF(VLOOKUP(B58,'Scope'!$A$6:$G$35,7,FALSE)&lt;&gt;"Ready","Scope incomplete",IF(AND(C58&lt;&gt;"",ISNUMBER(D58),D58&gt;0,ISNUMBER(E58),E58&gt;=0,ISNUMBER(F58),F58&gt;0),IF(G58&lt;H58,"Quantity short",IF(K58&lt;&gt;"Pass","Technical hold",IF(L58&lt;&gt;"Yes","Clarification open","Ready"))),"Missing price or unit input")))),"Invalid supplier slot"))</x:f>
      </x:c>
      <x:c r="N58" s="8"/>
    </x:row>
    <x:row r="59" ht="36" customHeight="1">
      <x:c r="A59" s="6" t="str">
        <x:v>B</x:v>
      </x:c>
      <x:c r="B59" s="6"/>
      <x:c r="C59" s="6"/>
      <x:c r="D59" s="30"/>
      <x:c r="E59" s="22"/>
      <x:c r="F59" s="30"/>
      <x:c r="G59" s="31" t="str">
        <x:f>IF(AND(B59&lt;&gt;"",ISNUMBER(D59),D59&gt;0,ISNUMBER(F59),F59&gt;0),D59*F59,"")</x:f>
      </x:c>
      <x:c r="H59" s="31" t="str">
        <x:f>IF(B59="","",IF(COUNTIFS('Scope'!$A$6:$A$35,B59)=1,IF(VLOOKUP(B59,'Scope'!$A$6:$G$35,7,FALSE)="Ready",VLOOKUP(B59,'Scope'!$A$6:$G$35,4,FALSE),""),""))</x:f>
      </x:c>
      <x:c r="I59" s="14" t="str">
        <x:f>IF(AND(B59&lt;&gt;"",ISNUMBER(E59),E59&gt;=0,ISNUMBER(F59),F59&gt;0),E59/F59,"")</x:f>
      </x:c>
      <x:c r="J59" s="14" t="str">
        <x:f>IF(AND(B59&lt;&gt;"",ISNUMBER(D59),D59&gt;0,ISNUMBER(E59),E59&gt;=0),D59*E59,"")</x:f>
      </x:c>
      <x:c r="K59" s="6"/>
      <x:c r="L59" s="6"/>
      <x:c r="M59" s="17" t="str">
        <x:f>IF(B59="","",IF(OR(A59="A",A59="B",A59="C"),IF(COUNTIFS('Scope'!$A$6:$A$35,B59)&lt;&gt;1,"Unknown or duplicate scope",IF(COUNTIFS($A$6:$A$95,A59,$B$6:$B$95,B59)&gt;1,"Duplicate quoted item",IF(VLOOKUP(B59,'Scope'!$A$6:$G$35,7,FALSE)&lt;&gt;"Ready","Scope incomplete",IF(AND(C59&lt;&gt;"",ISNUMBER(D59),D59&gt;0,ISNUMBER(E59),E59&gt;=0,ISNUMBER(F59),F59&gt;0),IF(G59&lt;H59,"Quantity short",IF(K59&lt;&gt;"Pass","Technical hold",IF(L59&lt;&gt;"Yes","Clarification open","Ready"))),"Missing price or unit input")))),"Invalid supplier slot"))</x:f>
      </x:c>
      <x:c r="N59" s="8"/>
    </x:row>
    <x:row r="60" ht="36" customHeight="1">
      <x:c r="A60" s="6" t="str">
        <x:v>B</x:v>
      </x:c>
      <x:c r="B60" s="6"/>
      <x:c r="C60" s="6"/>
      <x:c r="D60" s="30"/>
      <x:c r="E60" s="22"/>
      <x:c r="F60" s="30"/>
      <x:c r="G60" s="31" t="str">
        <x:f>IF(AND(B60&lt;&gt;"",ISNUMBER(D60),D60&gt;0,ISNUMBER(F60),F60&gt;0),D60*F60,"")</x:f>
      </x:c>
      <x:c r="H60" s="31" t="str">
        <x:f>IF(B60="","",IF(COUNTIFS('Scope'!$A$6:$A$35,B60)=1,IF(VLOOKUP(B60,'Scope'!$A$6:$G$35,7,FALSE)="Ready",VLOOKUP(B60,'Scope'!$A$6:$G$35,4,FALSE),""),""))</x:f>
      </x:c>
      <x:c r="I60" s="14" t="str">
        <x:f>IF(AND(B60&lt;&gt;"",ISNUMBER(E60),E60&gt;=0,ISNUMBER(F60),F60&gt;0),E60/F60,"")</x:f>
      </x:c>
      <x:c r="J60" s="14" t="str">
        <x:f>IF(AND(B60&lt;&gt;"",ISNUMBER(D60),D60&gt;0,ISNUMBER(E60),E60&gt;=0),D60*E60,"")</x:f>
      </x:c>
      <x:c r="K60" s="6"/>
      <x:c r="L60" s="6"/>
      <x:c r="M60" s="17" t="str">
        <x:f>IF(B60="","",IF(OR(A60="A",A60="B",A60="C"),IF(COUNTIFS('Scope'!$A$6:$A$35,B60)&lt;&gt;1,"Unknown or duplicate scope",IF(COUNTIFS($A$6:$A$95,A60,$B$6:$B$95,B60)&gt;1,"Duplicate quoted item",IF(VLOOKUP(B60,'Scope'!$A$6:$G$35,7,FALSE)&lt;&gt;"Ready","Scope incomplete",IF(AND(C60&lt;&gt;"",ISNUMBER(D60),D60&gt;0,ISNUMBER(E60),E60&gt;=0,ISNUMBER(F60),F60&gt;0),IF(G60&lt;H60,"Quantity short",IF(K60&lt;&gt;"Pass","Technical hold",IF(L60&lt;&gt;"Yes","Clarification open","Ready"))),"Missing price or unit input")))),"Invalid supplier slot"))</x:f>
      </x:c>
      <x:c r="N60" s="8"/>
    </x:row>
    <x:row r="61" ht="36" customHeight="1">
      <x:c r="A61" s="6" t="str">
        <x:v>B</x:v>
      </x:c>
      <x:c r="B61" s="6"/>
      <x:c r="C61" s="6"/>
      <x:c r="D61" s="30"/>
      <x:c r="E61" s="22"/>
      <x:c r="F61" s="30"/>
      <x:c r="G61" s="31" t="str">
        <x:f>IF(AND(B61&lt;&gt;"",ISNUMBER(D61),D61&gt;0,ISNUMBER(F61),F61&gt;0),D61*F61,"")</x:f>
      </x:c>
      <x:c r="H61" s="31" t="str">
        <x:f>IF(B61="","",IF(COUNTIFS('Scope'!$A$6:$A$35,B61)=1,IF(VLOOKUP(B61,'Scope'!$A$6:$G$35,7,FALSE)="Ready",VLOOKUP(B61,'Scope'!$A$6:$G$35,4,FALSE),""),""))</x:f>
      </x:c>
      <x:c r="I61" s="14" t="str">
        <x:f>IF(AND(B61&lt;&gt;"",ISNUMBER(E61),E61&gt;=0,ISNUMBER(F61),F61&gt;0),E61/F61,"")</x:f>
      </x:c>
      <x:c r="J61" s="14" t="str">
        <x:f>IF(AND(B61&lt;&gt;"",ISNUMBER(D61),D61&gt;0,ISNUMBER(E61),E61&gt;=0),D61*E61,"")</x:f>
      </x:c>
      <x:c r="K61" s="6"/>
      <x:c r="L61" s="6"/>
      <x:c r="M61" s="17" t="str">
        <x:f>IF(B61="","",IF(OR(A61="A",A61="B",A61="C"),IF(COUNTIFS('Scope'!$A$6:$A$35,B61)&lt;&gt;1,"Unknown or duplicate scope",IF(COUNTIFS($A$6:$A$95,A61,$B$6:$B$95,B61)&gt;1,"Duplicate quoted item",IF(VLOOKUP(B61,'Scope'!$A$6:$G$35,7,FALSE)&lt;&gt;"Ready","Scope incomplete",IF(AND(C61&lt;&gt;"",ISNUMBER(D61),D61&gt;0,ISNUMBER(E61),E61&gt;=0,ISNUMBER(F61),F61&gt;0),IF(G61&lt;H61,"Quantity short",IF(K61&lt;&gt;"Pass","Technical hold",IF(L61&lt;&gt;"Yes","Clarification open","Ready"))),"Missing price or unit input")))),"Invalid supplier slot"))</x:f>
      </x:c>
      <x:c r="N61" s="8"/>
    </x:row>
    <x:row r="62" ht="36" customHeight="1">
      <x:c r="A62" s="6" t="str">
        <x:v>B</x:v>
      </x:c>
      <x:c r="B62" s="6"/>
      <x:c r="C62" s="6"/>
      <x:c r="D62" s="30"/>
      <x:c r="E62" s="22"/>
      <x:c r="F62" s="30"/>
      <x:c r="G62" s="31" t="str">
        <x:f>IF(AND(B62&lt;&gt;"",ISNUMBER(D62),D62&gt;0,ISNUMBER(F62),F62&gt;0),D62*F62,"")</x:f>
      </x:c>
      <x:c r="H62" s="31" t="str">
        <x:f>IF(B62="","",IF(COUNTIFS('Scope'!$A$6:$A$35,B62)=1,IF(VLOOKUP(B62,'Scope'!$A$6:$G$35,7,FALSE)="Ready",VLOOKUP(B62,'Scope'!$A$6:$G$35,4,FALSE),""),""))</x:f>
      </x:c>
      <x:c r="I62" s="14" t="str">
        <x:f>IF(AND(B62&lt;&gt;"",ISNUMBER(E62),E62&gt;=0,ISNUMBER(F62),F62&gt;0),E62/F62,"")</x:f>
      </x:c>
      <x:c r="J62" s="14" t="str">
        <x:f>IF(AND(B62&lt;&gt;"",ISNUMBER(D62),D62&gt;0,ISNUMBER(E62),E62&gt;=0),D62*E62,"")</x:f>
      </x:c>
      <x:c r="K62" s="6"/>
      <x:c r="L62" s="6"/>
      <x:c r="M62" s="17" t="str">
        <x:f>IF(B62="","",IF(OR(A62="A",A62="B",A62="C"),IF(COUNTIFS('Scope'!$A$6:$A$35,B62)&lt;&gt;1,"Unknown or duplicate scope",IF(COUNTIFS($A$6:$A$95,A62,$B$6:$B$95,B62)&gt;1,"Duplicate quoted item",IF(VLOOKUP(B62,'Scope'!$A$6:$G$35,7,FALSE)&lt;&gt;"Ready","Scope incomplete",IF(AND(C62&lt;&gt;"",ISNUMBER(D62),D62&gt;0,ISNUMBER(E62),E62&gt;=0,ISNUMBER(F62),F62&gt;0),IF(G62&lt;H62,"Quantity short",IF(K62&lt;&gt;"Pass","Technical hold",IF(L62&lt;&gt;"Yes","Clarification open","Ready"))),"Missing price or unit input")))),"Invalid supplier slot"))</x:f>
      </x:c>
      <x:c r="N62" s="8"/>
    </x:row>
    <x:row r="63" ht="36" customHeight="1">
      <x:c r="A63" s="6" t="str">
        <x:v>B</x:v>
      </x:c>
      <x:c r="B63" s="6"/>
      <x:c r="C63" s="6"/>
      <x:c r="D63" s="30"/>
      <x:c r="E63" s="22"/>
      <x:c r="F63" s="30"/>
      <x:c r="G63" s="31" t="str">
        <x:f>IF(AND(B63&lt;&gt;"",ISNUMBER(D63),D63&gt;0,ISNUMBER(F63),F63&gt;0),D63*F63,"")</x:f>
      </x:c>
      <x:c r="H63" s="31" t="str">
        <x:f>IF(B63="","",IF(COUNTIFS('Scope'!$A$6:$A$35,B63)=1,IF(VLOOKUP(B63,'Scope'!$A$6:$G$35,7,FALSE)="Ready",VLOOKUP(B63,'Scope'!$A$6:$G$35,4,FALSE),""),""))</x:f>
      </x:c>
      <x:c r="I63" s="14" t="str">
        <x:f>IF(AND(B63&lt;&gt;"",ISNUMBER(E63),E63&gt;=0,ISNUMBER(F63),F63&gt;0),E63/F63,"")</x:f>
      </x:c>
      <x:c r="J63" s="14" t="str">
        <x:f>IF(AND(B63&lt;&gt;"",ISNUMBER(D63),D63&gt;0,ISNUMBER(E63),E63&gt;=0),D63*E63,"")</x:f>
      </x:c>
      <x:c r="K63" s="6"/>
      <x:c r="L63" s="6"/>
      <x:c r="M63" s="17" t="str">
        <x:f>IF(B63="","",IF(OR(A63="A",A63="B",A63="C"),IF(COUNTIFS('Scope'!$A$6:$A$35,B63)&lt;&gt;1,"Unknown or duplicate scope",IF(COUNTIFS($A$6:$A$95,A63,$B$6:$B$95,B63)&gt;1,"Duplicate quoted item",IF(VLOOKUP(B63,'Scope'!$A$6:$G$35,7,FALSE)&lt;&gt;"Ready","Scope incomplete",IF(AND(C63&lt;&gt;"",ISNUMBER(D63),D63&gt;0,ISNUMBER(E63),E63&gt;=0,ISNUMBER(F63),F63&gt;0),IF(G63&lt;H63,"Quantity short",IF(K63&lt;&gt;"Pass","Technical hold",IF(L63&lt;&gt;"Yes","Clarification open","Ready"))),"Missing price or unit input")))),"Invalid supplier slot"))</x:f>
      </x:c>
      <x:c r="N63" s="8"/>
    </x:row>
    <x:row r="64" ht="36" customHeight="1">
      <x:c r="A64" s="6" t="str">
        <x:v>B</x:v>
      </x:c>
      <x:c r="B64" s="6"/>
      <x:c r="C64" s="6"/>
      <x:c r="D64" s="30"/>
      <x:c r="E64" s="22"/>
      <x:c r="F64" s="30"/>
      <x:c r="G64" s="31" t="str">
        <x:f>IF(AND(B64&lt;&gt;"",ISNUMBER(D64),D64&gt;0,ISNUMBER(F64),F64&gt;0),D64*F64,"")</x:f>
      </x:c>
      <x:c r="H64" s="31" t="str">
        <x:f>IF(B64="","",IF(COUNTIFS('Scope'!$A$6:$A$35,B64)=1,IF(VLOOKUP(B64,'Scope'!$A$6:$G$35,7,FALSE)="Ready",VLOOKUP(B64,'Scope'!$A$6:$G$35,4,FALSE),""),""))</x:f>
      </x:c>
      <x:c r="I64" s="14" t="str">
        <x:f>IF(AND(B64&lt;&gt;"",ISNUMBER(E64),E64&gt;=0,ISNUMBER(F64),F64&gt;0),E64/F64,"")</x:f>
      </x:c>
      <x:c r="J64" s="14" t="str">
        <x:f>IF(AND(B64&lt;&gt;"",ISNUMBER(D64),D64&gt;0,ISNUMBER(E64),E64&gt;=0),D64*E64,"")</x:f>
      </x:c>
      <x:c r="K64" s="6"/>
      <x:c r="L64" s="6"/>
      <x:c r="M64" s="17" t="str">
        <x:f>IF(B64="","",IF(OR(A64="A",A64="B",A64="C"),IF(COUNTIFS('Scope'!$A$6:$A$35,B64)&lt;&gt;1,"Unknown or duplicate scope",IF(COUNTIFS($A$6:$A$95,A64,$B$6:$B$95,B64)&gt;1,"Duplicate quoted item",IF(VLOOKUP(B64,'Scope'!$A$6:$G$35,7,FALSE)&lt;&gt;"Ready","Scope incomplete",IF(AND(C64&lt;&gt;"",ISNUMBER(D64),D64&gt;0,ISNUMBER(E64),E64&gt;=0,ISNUMBER(F64),F64&gt;0),IF(G64&lt;H64,"Quantity short",IF(K64&lt;&gt;"Pass","Technical hold",IF(L64&lt;&gt;"Yes","Clarification open","Ready"))),"Missing price or unit input")))),"Invalid supplier slot"))</x:f>
      </x:c>
      <x:c r="N64" s="8"/>
    </x:row>
    <x:row r="65" ht="36" customHeight="1">
      <x:c r="A65" s="6" t="str">
        <x:v>B</x:v>
      </x:c>
      <x:c r="B65" s="6"/>
      <x:c r="C65" s="6"/>
      <x:c r="D65" s="30"/>
      <x:c r="E65" s="22"/>
      <x:c r="F65" s="30"/>
      <x:c r="G65" s="31" t="str">
        <x:f>IF(AND(B65&lt;&gt;"",ISNUMBER(D65),D65&gt;0,ISNUMBER(F65),F65&gt;0),D65*F65,"")</x:f>
      </x:c>
      <x:c r="H65" s="31" t="str">
        <x:f>IF(B65="","",IF(COUNTIFS('Scope'!$A$6:$A$35,B65)=1,IF(VLOOKUP(B65,'Scope'!$A$6:$G$35,7,FALSE)="Ready",VLOOKUP(B65,'Scope'!$A$6:$G$35,4,FALSE),""),""))</x:f>
      </x:c>
      <x:c r="I65" s="14" t="str">
        <x:f>IF(AND(B65&lt;&gt;"",ISNUMBER(E65),E65&gt;=0,ISNUMBER(F65),F65&gt;0),E65/F65,"")</x:f>
      </x:c>
      <x:c r="J65" s="14" t="str">
        <x:f>IF(AND(B65&lt;&gt;"",ISNUMBER(D65),D65&gt;0,ISNUMBER(E65),E65&gt;=0),D65*E65,"")</x:f>
      </x:c>
      <x:c r="K65" s="6"/>
      <x:c r="L65" s="6"/>
      <x:c r="M65" s="17" t="str">
        <x:f>IF(B65="","",IF(OR(A65="A",A65="B",A65="C"),IF(COUNTIFS('Scope'!$A$6:$A$35,B65)&lt;&gt;1,"Unknown or duplicate scope",IF(COUNTIFS($A$6:$A$95,A65,$B$6:$B$95,B65)&gt;1,"Duplicate quoted item",IF(VLOOKUP(B65,'Scope'!$A$6:$G$35,7,FALSE)&lt;&gt;"Ready","Scope incomplete",IF(AND(C65&lt;&gt;"",ISNUMBER(D65),D65&gt;0,ISNUMBER(E65),E65&gt;=0,ISNUMBER(F65),F65&gt;0),IF(G65&lt;H65,"Quantity short",IF(K65&lt;&gt;"Pass","Technical hold",IF(L65&lt;&gt;"Yes","Clarification open","Ready"))),"Missing price or unit input")))),"Invalid supplier slot"))</x:f>
      </x:c>
      <x:c r="N65" s="8"/>
    </x:row>
    <x:row r="66" ht="36" customHeight="1">
      <x:c r="A66" s="6" t="str">
        <x:v>C</x:v>
      </x:c>
      <x:c r="B66" s="6"/>
      <x:c r="C66" s="6"/>
      <x:c r="D66" s="30"/>
      <x:c r="E66" s="22"/>
      <x:c r="F66" s="30"/>
      <x:c r="G66" s="31" t="str">
        <x:f>IF(AND(B66&lt;&gt;"",ISNUMBER(D66),D66&gt;0,ISNUMBER(F66),F66&gt;0),D66*F66,"")</x:f>
      </x:c>
      <x:c r="H66" s="31" t="str">
        <x:f>IF(B66="","",IF(COUNTIFS('Scope'!$A$6:$A$35,B66)=1,IF(VLOOKUP(B66,'Scope'!$A$6:$G$35,7,FALSE)="Ready",VLOOKUP(B66,'Scope'!$A$6:$G$35,4,FALSE),""),""))</x:f>
      </x:c>
      <x:c r="I66" s="14" t="str">
        <x:f>IF(AND(B66&lt;&gt;"",ISNUMBER(E66),E66&gt;=0,ISNUMBER(F66),F66&gt;0),E66/F66,"")</x:f>
      </x:c>
      <x:c r="J66" s="14" t="str">
        <x:f>IF(AND(B66&lt;&gt;"",ISNUMBER(D66),D66&gt;0,ISNUMBER(E66),E66&gt;=0),D66*E66,"")</x:f>
      </x:c>
      <x:c r="K66" s="6"/>
      <x:c r="L66" s="6"/>
      <x:c r="M66" s="17" t="str">
        <x:f>IF(B66="","",IF(OR(A66="A",A66="B",A66="C"),IF(COUNTIFS('Scope'!$A$6:$A$35,B66)&lt;&gt;1,"Unknown or duplicate scope",IF(COUNTIFS($A$6:$A$95,A66,$B$6:$B$95,B66)&gt;1,"Duplicate quoted item",IF(VLOOKUP(B66,'Scope'!$A$6:$G$35,7,FALSE)&lt;&gt;"Ready","Scope incomplete",IF(AND(C66&lt;&gt;"",ISNUMBER(D66),D66&gt;0,ISNUMBER(E66),E66&gt;=0,ISNUMBER(F66),F66&gt;0),IF(G66&lt;H66,"Quantity short",IF(K66&lt;&gt;"Pass","Technical hold",IF(L66&lt;&gt;"Yes","Clarification open","Ready"))),"Missing price or unit input")))),"Invalid supplier slot"))</x:f>
      </x:c>
      <x:c r="N66" s="8"/>
    </x:row>
    <x:row r="67" ht="36" customHeight="1">
      <x:c r="A67" s="6" t="str">
        <x:v>C</x:v>
      </x:c>
      <x:c r="B67" s="6"/>
      <x:c r="C67" s="6"/>
      <x:c r="D67" s="30"/>
      <x:c r="E67" s="22"/>
      <x:c r="F67" s="30"/>
      <x:c r="G67" s="31" t="str">
        <x:f>IF(AND(B67&lt;&gt;"",ISNUMBER(D67),D67&gt;0,ISNUMBER(F67),F67&gt;0),D67*F67,"")</x:f>
      </x:c>
      <x:c r="H67" s="31" t="str">
        <x:f>IF(B67="","",IF(COUNTIFS('Scope'!$A$6:$A$35,B67)=1,IF(VLOOKUP(B67,'Scope'!$A$6:$G$35,7,FALSE)="Ready",VLOOKUP(B67,'Scope'!$A$6:$G$35,4,FALSE),""),""))</x:f>
      </x:c>
      <x:c r="I67" s="14" t="str">
        <x:f>IF(AND(B67&lt;&gt;"",ISNUMBER(E67),E67&gt;=0,ISNUMBER(F67),F67&gt;0),E67/F67,"")</x:f>
      </x:c>
      <x:c r="J67" s="14" t="str">
        <x:f>IF(AND(B67&lt;&gt;"",ISNUMBER(D67),D67&gt;0,ISNUMBER(E67),E67&gt;=0),D67*E67,"")</x:f>
      </x:c>
      <x:c r="K67" s="6"/>
      <x:c r="L67" s="6"/>
      <x:c r="M67" s="17" t="str">
        <x:f>IF(B67="","",IF(OR(A67="A",A67="B",A67="C"),IF(COUNTIFS('Scope'!$A$6:$A$35,B67)&lt;&gt;1,"Unknown or duplicate scope",IF(COUNTIFS($A$6:$A$95,A67,$B$6:$B$95,B67)&gt;1,"Duplicate quoted item",IF(VLOOKUP(B67,'Scope'!$A$6:$G$35,7,FALSE)&lt;&gt;"Ready","Scope incomplete",IF(AND(C67&lt;&gt;"",ISNUMBER(D67),D67&gt;0,ISNUMBER(E67),E67&gt;=0,ISNUMBER(F67),F67&gt;0),IF(G67&lt;H67,"Quantity short",IF(K67&lt;&gt;"Pass","Technical hold",IF(L67&lt;&gt;"Yes","Clarification open","Ready"))),"Missing price or unit input")))),"Invalid supplier slot"))</x:f>
      </x:c>
      <x:c r="N67" s="8"/>
    </x:row>
    <x:row r="68" ht="36" customHeight="1">
      <x:c r="A68" s="6" t="str">
        <x:v>C</x:v>
      </x:c>
      <x:c r="B68" s="6"/>
      <x:c r="C68" s="6"/>
      <x:c r="D68" s="30"/>
      <x:c r="E68" s="22"/>
      <x:c r="F68" s="30"/>
      <x:c r="G68" s="31" t="str">
        <x:f>IF(AND(B68&lt;&gt;"",ISNUMBER(D68),D68&gt;0,ISNUMBER(F68),F68&gt;0),D68*F68,"")</x:f>
      </x:c>
      <x:c r="H68" s="31" t="str">
        <x:f>IF(B68="","",IF(COUNTIFS('Scope'!$A$6:$A$35,B68)=1,IF(VLOOKUP(B68,'Scope'!$A$6:$G$35,7,FALSE)="Ready",VLOOKUP(B68,'Scope'!$A$6:$G$35,4,FALSE),""),""))</x:f>
      </x:c>
      <x:c r="I68" s="14" t="str">
        <x:f>IF(AND(B68&lt;&gt;"",ISNUMBER(E68),E68&gt;=0,ISNUMBER(F68),F68&gt;0),E68/F68,"")</x:f>
      </x:c>
      <x:c r="J68" s="14" t="str">
        <x:f>IF(AND(B68&lt;&gt;"",ISNUMBER(D68),D68&gt;0,ISNUMBER(E68),E68&gt;=0),D68*E68,"")</x:f>
      </x:c>
      <x:c r="K68" s="6"/>
      <x:c r="L68" s="6"/>
      <x:c r="M68" s="17" t="str">
        <x:f>IF(B68="","",IF(OR(A68="A",A68="B",A68="C"),IF(COUNTIFS('Scope'!$A$6:$A$35,B68)&lt;&gt;1,"Unknown or duplicate scope",IF(COUNTIFS($A$6:$A$95,A68,$B$6:$B$95,B68)&gt;1,"Duplicate quoted item",IF(VLOOKUP(B68,'Scope'!$A$6:$G$35,7,FALSE)&lt;&gt;"Ready","Scope incomplete",IF(AND(C68&lt;&gt;"",ISNUMBER(D68),D68&gt;0,ISNUMBER(E68),E68&gt;=0,ISNUMBER(F68),F68&gt;0),IF(G68&lt;H68,"Quantity short",IF(K68&lt;&gt;"Pass","Technical hold",IF(L68&lt;&gt;"Yes","Clarification open","Ready"))),"Missing price or unit input")))),"Invalid supplier slot"))</x:f>
      </x:c>
      <x:c r="N68" s="8"/>
    </x:row>
    <x:row r="69" ht="36" customHeight="1">
      <x:c r="A69" s="6" t="str">
        <x:v>C</x:v>
      </x:c>
      <x:c r="B69" s="6"/>
      <x:c r="C69" s="6"/>
      <x:c r="D69" s="30"/>
      <x:c r="E69" s="22"/>
      <x:c r="F69" s="30"/>
      <x:c r="G69" s="31" t="str">
        <x:f>IF(AND(B69&lt;&gt;"",ISNUMBER(D69),D69&gt;0,ISNUMBER(F69),F69&gt;0),D69*F69,"")</x:f>
      </x:c>
      <x:c r="H69" s="31" t="str">
        <x:f>IF(B69="","",IF(COUNTIFS('Scope'!$A$6:$A$35,B69)=1,IF(VLOOKUP(B69,'Scope'!$A$6:$G$35,7,FALSE)="Ready",VLOOKUP(B69,'Scope'!$A$6:$G$35,4,FALSE),""),""))</x:f>
      </x:c>
      <x:c r="I69" s="14" t="str">
        <x:f>IF(AND(B69&lt;&gt;"",ISNUMBER(E69),E69&gt;=0,ISNUMBER(F69),F69&gt;0),E69/F69,"")</x:f>
      </x:c>
      <x:c r="J69" s="14" t="str">
        <x:f>IF(AND(B69&lt;&gt;"",ISNUMBER(D69),D69&gt;0,ISNUMBER(E69),E69&gt;=0),D69*E69,"")</x:f>
      </x:c>
      <x:c r="K69" s="6"/>
      <x:c r="L69" s="6"/>
      <x:c r="M69" s="17" t="str">
        <x:f>IF(B69="","",IF(OR(A69="A",A69="B",A69="C"),IF(COUNTIFS('Scope'!$A$6:$A$35,B69)&lt;&gt;1,"Unknown or duplicate scope",IF(COUNTIFS($A$6:$A$95,A69,$B$6:$B$95,B69)&gt;1,"Duplicate quoted item",IF(VLOOKUP(B69,'Scope'!$A$6:$G$35,7,FALSE)&lt;&gt;"Ready","Scope incomplete",IF(AND(C69&lt;&gt;"",ISNUMBER(D69),D69&gt;0,ISNUMBER(E69),E69&gt;=0,ISNUMBER(F69),F69&gt;0),IF(G69&lt;H69,"Quantity short",IF(K69&lt;&gt;"Pass","Technical hold",IF(L69&lt;&gt;"Yes","Clarification open","Ready"))),"Missing price or unit input")))),"Invalid supplier slot"))</x:f>
      </x:c>
      <x:c r="N69" s="8"/>
    </x:row>
    <x:row r="70" ht="36" customHeight="1">
      <x:c r="A70" s="6" t="str">
        <x:v>C</x:v>
      </x:c>
      <x:c r="B70" s="6"/>
      <x:c r="C70" s="6"/>
      <x:c r="D70" s="30"/>
      <x:c r="E70" s="22"/>
      <x:c r="F70" s="30"/>
      <x:c r="G70" s="31" t="str">
        <x:f>IF(AND(B70&lt;&gt;"",ISNUMBER(D70),D70&gt;0,ISNUMBER(F70),F70&gt;0),D70*F70,"")</x:f>
      </x:c>
      <x:c r="H70" s="31" t="str">
        <x:f>IF(B70="","",IF(COUNTIFS('Scope'!$A$6:$A$35,B70)=1,IF(VLOOKUP(B70,'Scope'!$A$6:$G$35,7,FALSE)="Ready",VLOOKUP(B70,'Scope'!$A$6:$G$35,4,FALSE),""),""))</x:f>
      </x:c>
      <x:c r="I70" s="14" t="str">
        <x:f>IF(AND(B70&lt;&gt;"",ISNUMBER(E70),E70&gt;=0,ISNUMBER(F70),F70&gt;0),E70/F70,"")</x:f>
      </x:c>
      <x:c r="J70" s="14" t="str">
        <x:f>IF(AND(B70&lt;&gt;"",ISNUMBER(D70),D70&gt;0,ISNUMBER(E70),E70&gt;=0),D70*E70,"")</x:f>
      </x:c>
      <x:c r="K70" s="6"/>
      <x:c r="L70" s="6"/>
      <x:c r="M70" s="17" t="str">
        <x:f>IF(B70="","",IF(OR(A70="A",A70="B",A70="C"),IF(COUNTIFS('Scope'!$A$6:$A$35,B70)&lt;&gt;1,"Unknown or duplicate scope",IF(COUNTIFS($A$6:$A$95,A70,$B$6:$B$95,B70)&gt;1,"Duplicate quoted item",IF(VLOOKUP(B70,'Scope'!$A$6:$G$35,7,FALSE)&lt;&gt;"Ready","Scope incomplete",IF(AND(C70&lt;&gt;"",ISNUMBER(D70),D70&gt;0,ISNUMBER(E70),E70&gt;=0,ISNUMBER(F70),F70&gt;0),IF(G70&lt;H70,"Quantity short",IF(K70&lt;&gt;"Pass","Technical hold",IF(L70&lt;&gt;"Yes","Clarification open","Ready"))),"Missing price or unit input")))),"Invalid supplier slot"))</x:f>
      </x:c>
      <x:c r="N70" s="8"/>
    </x:row>
    <x:row r="71" ht="36" customHeight="1">
      <x:c r="A71" s="6" t="str">
        <x:v>C</x:v>
      </x:c>
      <x:c r="B71" s="6"/>
      <x:c r="C71" s="6"/>
      <x:c r="D71" s="30"/>
      <x:c r="E71" s="22"/>
      <x:c r="F71" s="30"/>
      <x:c r="G71" s="31" t="str">
        <x:f>IF(AND(B71&lt;&gt;"",ISNUMBER(D71),D71&gt;0,ISNUMBER(F71),F71&gt;0),D71*F71,"")</x:f>
      </x:c>
      <x:c r="H71" s="31" t="str">
        <x:f>IF(B71="","",IF(COUNTIFS('Scope'!$A$6:$A$35,B71)=1,IF(VLOOKUP(B71,'Scope'!$A$6:$G$35,7,FALSE)="Ready",VLOOKUP(B71,'Scope'!$A$6:$G$35,4,FALSE),""),""))</x:f>
      </x:c>
      <x:c r="I71" s="14" t="str">
        <x:f>IF(AND(B71&lt;&gt;"",ISNUMBER(E71),E71&gt;=0,ISNUMBER(F71),F71&gt;0),E71/F71,"")</x:f>
      </x:c>
      <x:c r="J71" s="14" t="str">
        <x:f>IF(AND(B71&lt;&gt;"",ISNUMBER(D71),D71&gt;0,ISNUMBER(E71),E71&gt;=0),D71*E71,"")</x:f>
      </x:c>
      <x:c r="K71" s="6"/>
      <x:c r="L71" s="6"/>
      <x:c r="M71" s="17" t="str">
        <x:f>IF(B71="","",IF(OR(A71="A",A71="B",A71="C"),IF(COUNTIFS('Scope'!$A$6:$A$35,B71)&lt;&gt;1,"Unknown or duplicate scope",IF(COUNTIFS($A$6:$A$95,A71,$B$6:$B$95,B71)&gt;1,"Duplicate quoted item",IF(VLOOKUP(B71,'Scope'!$A$6:$G$35,7,FALSE)&lt;&gt;"Ready","Scope incomplete",IF(AND(C71&lt;&gt;"",ISNUMBER(D71),D71&gt;0,ISNUMBER(E71),E71&gt;=0,ISNUMBER(F71),F71&gt;0),IF(G71&lt;H71,"Quantity short",IF(K71&lt;&gt;"Pass","Technical hold",IF(L71&lt;&gt;"Yes","Clarification open","Ready"))),"Missing price or unit input")))),"Invalid supplier slot"))</x:f>
      </x:c>
      <x:c r="N71" s="8"/>
    </x:row>
    <x:row r="72" ht="36" customHeight="1">
      <x:c r="A72" s="6" t="str">
        <x:v>C</x:v>
      </x:c>
      <x:c r="B72" s="6"/>
      <x:c r="C72" s="6"/>
      <x:c r="D72" s="30"/>
      <x:c r="E72" s="22"/>
      <x:c r="F72" s="30"/>
      <x:c r="G72" s="31" t="str">
        <x:f>IF(AND(B72&lt;&gt;"",ISNUMBER(D72),D72&gt;0,ISNUMBER(F72),F72&gt;0),D72*F72,"")</x:f>
      </x:c>
      <x:c r="H72" s="31" t="str">
        <x:f>IF(B72="","",IF(COUNTIFS('Scope'!$A$6:$A$35,B72)=1,IF(VLOOKUP(B72,'Scope'!$A$6:$G$35,7,FALSE)="Ready",VLOOKUP(B72,'Scope'!$A$6:$G$35,4,FALSE),""),""))</x:f>
      </x:c>
      <x:c r="I72" s="14" t="str">
        <x:f>IF(AND(B72&lt;&gt;"",ISNUMBER(E72),E72&gt;=0,ISNUMBER(F72),F72&gt;0),E72/F72,"")</x:f>
      </x:c>
      <x:c r="J72" s="14" t="str">
        <x:f>IF(AND(B72&lt;&gt;"",ISNUMBER(D72),D72&gt;0,ISNUMBER(E72),E72&gt;=0),D72*E72,"")</x:f>
      </x:c>
      <x:c r="K72" s="6"/>
      <x:c r="L72" s="6"/>
      <x:c r="M72" s="17" t="str">
        <x:f>IF(B72="","",IF(OR(A72="A",A72="B",A72="C"),IF(COUNTIFS('Scope'!$A$6:$A$35,B72)&lt;&gt;1,"Unknown or duplicate scope",IF(COUNTIFS($A$6:$A$95,A72,$B$6:$B$95,B72)&gt;1,"Duplicate quoted item",IF(VLOOKUP(B72,'Scope'!$A$6:$G$35,7,FALSE)&lt;&gt;"Ready","Scope incomplete",IF(AND(C72&lt;&gt;"",ISNUMBER(D72),D72&gt;0,ISNUMBER(E72),E72&gt;=0,ISNUMBER(F72),F72&gt;0),IF(G72&lt;H72,"Quantity short",IF(K72&lt;&gt;"Pass","Technical hold",IF(L72&lt;&gt;"Yes","Clarification open","Ready"))),"Missing price or unit input")))),"Invalid supplier slot"))</x:f>
      </x:c>
      <x:c r="N72" s="8"/>
    </x:row>
    <x:row r="73" ht="36" customHeight="1">
      <x:c r="A73" s="6" t="str">
        <x:v>C</x:v>
      </x:c>
      <x:c r="B73" s="6"/>
      <x:c r="C73" s="6"/>
      <x:c r="D73" s="30"/>
      <x:c r="E73" s="22"/>
      <x:c r="F73" s="30"/>
      <x:c r="G73" s="31" t="str">
        <x:f>IF(AND(B73&lt;&gt;"",ISNUMBER(D73),D73&gt;0,ISNUMBER(F73),F73&gt;0),D73*F73,"")</x:f>
      </x:c>
      <x:c r="H73" s="31" t="str">
        <x:f>IF(B73="","",IF(COUNTIFS('Scope'!$A$6:$A$35,B73)=1,IF(VLOOKUP(B73,'Scope'!$A$6:$G$35,7,FALSE)="Ready",VLOOKUP(B73,'Scope'!$A$6:$G$35,4,FALSE),""),""))</x:f>
      </x:c>
      <x:c r="I73" s="14" t="str">
        <x:f>IF(AND(B73&lt;&gt;"",ISNUMBER(E73),E73&gt;=0,ISNUMBER(F73),F73&gt;0),E73/F73,"")</x:f>
      </x:c>
      <x:c r="J73" s="14" t="str">
        <x:f>IF(AND(B73&lt;&gt;"",ISNUMBER(D73),D73&gt;0,ISNUMBER(E73),E73&gt;=0),D73*E73,"")</x:f>
      </x:c>
      <x:c r="K73" s="6"/>
      <x:c r="L73" s="6"/>
      <x:c r="M73" s="17" t="str">
        <x:f>IF(B73="","",IF(OR(A73="A",A73="B",A73="C"),IF(COUNTIFS('Scope'!$A$6:$A$35,B73)&lt;&gt;1,"Unknown or duplicate scope",IF(COUNTIFS($A$6:$A$95,A73,$B$6:$B$95,B73)&gt;1,"Duplicate quoted item",IF(VLOOKUP(B73,'Scope'!$A$6:$G$35,7,FALSE)&lt;&gt;"Ready","Scope incomplete",IF(AND(C73&lt;&gt;"",ISNUMBER(D73),D73&gt;0,ISNUMBER(E73),E73&gt;=0,ISNUMBER(F73),F73&gt;0),IF(G73&lt;H73,"Quantity short",IF(K73&lt;&gt;"Pass","Technical hold",IF(L73&lt;&gt;"Yes","Clarification open","Ready"))),"Missing price or unit input")))),"Invalid supplier slot"))</x:f>
      </x:c>
      <x:c r="N73" s="8"/>
    </x:row>
    <x:row r="74" ht="36" customHeight="1">
      <x:c r="A74" s="6" t="str">
        <x:v>C</x:v>
      </x:c>
      <x:c r="B74" s="6"/>
      <x:c r="C74" s="6"/>
      <x:c r="D74" s="30"/>
      <x:c r="E74" s="22"/>
      <x:c r="F74" s="30"/>
      <x:c r="G74" s="31" t="str">
        <x:f>IF(AND(B74&lt;&gt;"",ISNUMBER(D74),D74&gt;0,ISNUMBER(F74),F74&gt;0),D74*F74,"")</x:f>
      </x:c>
      <x:c r="H74" s="31" t="str">
        <x:f>IF(B74="","",IF(COUNTIFS('Scope'!$A$6:$A$35,B74)=1,IF(VLOOKUP(B74,'Scope'!$A$6:$G$35,7,FALSE)="Ready",VLOOKUP(B74,'Scope'!$A$6:$G$35,4,FALSE),""),""))</x:f>
      </x:c>
      <x:c r="I74" s="14" t="str">
        <x:f>IF(AND(B74&lt;&gt;"",ISNUMBER(E74),E74&gt;=0,ISNUMBER(F74),F74&gt;0),E74/F74,"")</x:f>
      </x:c>
      <x:c r="J74" s="14" t="str">
        <x:f>IF(AND(B74&lt;&gt;"",ISNUMBER(D74),D74&gt;0,ISNUMBER(E74),E74&gt;=0),D74*E74,"")</x:f>
      </x:c>
      <x:c r="K74" s="6"/>
      <x:c r="L74" s="6"/>
      <x:c r="M74" s="17" t="str">
        <x:f>IF(B74="","",IF(OR(A74="A",A74="B",A74="C"),IF(COUNTIFS('Scope'!$A$6:$A$35,B74)&lt;&gt;1,"Unknown or duplicate scope",IF(COUNTIFS($A$6:$A$95,A74,$B$6:$B$95,B74)&gt;1,"Duplicate quoted item",IF(VLOOKUP(B74,'Scope'!$A$6:$G$35,7,FALSE)&lt;&gt;"Ready","Scope incomplete",IF(AND(C74&lt;&gt;"",ISNUMBER(D74),D74&gt;0,ISNUMBER(E74),E74&gt;=0,ISNUMBER(F74),F74&gt;0),IF(G74&lt;H74,"Quantity short",IF(K74&lt;&gt;"Pass","Technical hold",IF(L74&lt;&gt;"Yes","Clarification open","Ready"))),"Missing price or unit input")))),"Invalid supplier slot"))</x:f>
      </x:c>
      <x:c r="N74" s="8"/>
    </x:row>
    <x:row r="75" ht="36" customHeight="1">
      <x:c r="A75" s="6" t="str">
        <x:v>C</x:v>
      </x:c>
      <x:c r="B75" s="6"/>
      <x:c r="C75" s="6"/>
      <x:c r="D75" s="30"/>
      <x:c r="E75" s="22"/>
      <x:c r="F75" s="30"/>
      <x:c r="G75" s="31" t="str">
        <x:f>IF(AND(B75&lt;&gt;"",ISNUMBER(D75),D75&gt;0,ISNUMBER(F75),F75&gt;0),D75*F75,"")</x:f>
      </x:c>
      <x:c r="H75" s="31" t="str">
        <x:f>IF(B75="","",IF(COUNTIFS('Scope'!$A$6:$A$35,B75)=1,IF(VLOOKUP(B75,'Scope'!$A$6:$G$35,7,FALSE)="Ready",VLOOKUP(B75,'Scope'!$A$6:$G$35,4,FALSE),""),""))</x:f>
      </x:c>
      <x:c r="I75" s="14" t="str">
        <x:f>IF(AND(B75&lt;&gt;"",ISNUMBER(E75),E75&gt;=0,ISNUMBER(F75),F75&gt;0),E75/F75,"")</x:f>
      </x:c>
      <x:c r="J75" s="14" t="str">
        <x:f>IF(AND(B75&lt;&gt;"",ISNUMBER(D75),D75&gt;0,ISNUMBER(E75),E75&gt;=0),D75*E75,"")</x:f>
      </x:c>
      <x:c r="K75" s="6"/>
      <x:c r="L75" s="6"/>
      <x:c r="M75" s="17" t="str">
        <x:f>IF(B75="","",IF(OR(A75="A",A75="B",A75="C"),IF(COUNTIFS('Scope'!$A$6:$A$35,B75)&lt;&gt;1,"Unknown or duplicate scope",IF(COUNTIFS($A$6:$A$95,A75,$B$6:$B$95,B75)&gt;1,"Duplicate quoted item",IF(VLOOKUP(B75,'Scope'!$A$6:$G$35,7,FALSE)&lt;&gt;"Ready","Scope incomplete",IF(AND(C75&lt;&gt;"",ISNUMBER(D75),D75&gt;0,ISNUMBER(E75),E75&gt;=0,ISNUMBER(F75),F75&gt;0),IF(G75&lt;H75,"Quantity short",IF(K75&lt;&gt;"Pass","Technical hold",IF(L75&lt;&gt;"Yes","Clarification open","Ready"))),"Missing price or unit input")))),"Invalid supplier slot"))</x:f>
      </x:c>
      <x:c r="N75" s="8"/>
    </x:row>
    <x:row r="76" ht="36" customHeight="1">
      <x:c r="A76" s="6" t="str">
        <x:v>C</x:v>
      </x:c>
      <x:c r="B76" s="6"/>
      <x:c r="C76" s="6"/>
      <x:c r="D76" s="30"/>
      <x:c r="E76" s="22"/>
      <x:c r="F76" s="30"/>
      <x:c r="G76" s="31" t="str">
        <x:f>IF(AND(B76&lt;&gt;"",ISNUMBER(D76),D76&gt;0,ISNUMBER(F76),F76&gt;0),D76*F76,"")</x:f>
      </x:c>
      <x:c r="H76" s="31" t="str">
        <x:f>IF(B76="","",IF(COUNTIFS('Scope'!$A$6:$A$35,B76)=1,IF(VLOOKUP(B76,'Scope'!$A$6:$G$35,7,FALSE)="Ready",VLOOKUP(B76,'Scope'!$A$6:$G$35,4,FALSE),""),""))</x:f>
      </x:c>
      <x:c r="I76" s="14" t="str">
        <x:f>IF(AND(B76&lt;&gt;"",ISNUMBER(E76),E76&gt;=0,ISNUMBER(F76),F76&gt;0),E76/F76,"")</x:f>
      </x:c>
      <x:c r="J76" s="14" t="str">
        <x:f>IF(AND(B76&lt;&gt;"",ISNUMBER(D76),D76&gt;0,ISNUMBER(E76),E76&gt;=0),D76*E76,"")</x:f>
      </x:c>
      <x:c r="K76" s="6"/>
      <x:c r="L76" s="6"/>
      <x:c r="M76" s="17" t="str">
        <x:f>IF(B76="","",IF(OR(A76="A",A76="B",A76="C"),IF(COUNTIFS('Scope'!$A$6:$A$35,B76)&lt;&gt;1,"Unknown or duplicate scope",IF(COUNTIFS($A$6:$A$95,A76,$B$6:$B$95,B76)&gt;1,"Duplicate quoted item",IF(VLOOKUP(B76,'Scope'!$A$6:$G$35,7,FALSE)&lt;&gt;"Ready","Scope incomplete",IF(AND(C76&lt;&gt;"",ISNUMBER(D76),D76&gt;0,ISNUMBER(E76),E76&gt;=0,ISNUMBER(F76),F76&gt;0),IF(G76&lt;H76,"Quantity short",IF(K76&lt;&gt;"Pass","Technical hold",IF(L76&lt;&gt;"Yes","Clarification open","Ready"))),"Missing price or unit input")))),"Invalid supplier slot"))</x:f>
      </x:c>
      <x:c r="N76" s="8"/>
    </x:row>
    <x:row r="77" ht="36" customHeight="1">
      <x:c r="A77" s="6" t="str">
        <x:v>C</x:v>
      </x:c>
      <x:c r="B77" s="6"/>
      <x:c r="C77" s="6"/>
      <x:c r="D77" s="30"/>
      <x:c r="E77" s="22"/>
      <x:c r="F77" s="30"/>
      <x:c r="G77" s="31" t="str">
        <x:f>IF(AND(B77&lt;&gt;"",ISNUMBER(D77),D77&gt;0,ISNUMBER(F77),F77&gt;0),D77*F77,"")</x:f>
      </x:c>
      <x:c r="H77" s="31" t="str">
        <x:f>IF(B77="","",IF(COUNTIFS('Scope'!$A$6:$A$35,B77)=1,IF(VLOOKUP(B77,'Scope'!$A$6:$G$35,7,FALSE)="Ready",VLOOKUP(B77,'Scope'!$A$6:$G$35,4,FALSE),""),""))</x:f>
      </x:c>
      <x:c r="I77" s="14" t="str">
        <x:f>IF(AND(B77&lt;&gt;"",ISNUMBER(E77),E77&gt;=0,ISNUMBER(F77),F77&gt;0),E77/F77,"")</x:f>
      </x:c>
      <x:c r="J77" s="14" t="str">
        <x:f>IF(AND(B77&lt;&gt;"",ISNUMBER(D77),D77&gt;0,ISNUMBER(E77),E77&gt;=0),D77*E77,"")</x:f>
      </x:c>
      <x:c r="K77" s="6"/>
      <x:c r="L77" s="6"/>
      <x:c r="M77" s="17" t="str">
        <x:f>IF(B77="","",IF(OR(A77="A",A77="B",A77="C"),IF(COUNTIFS('Scope'!$A$6:$A$35,B77)&lt;&gt;1,"Unknown or duplicate scope",IF(COUNTIFS($A$6:$A$95,A77,$B$6:$B$95,B77)&gt;1,"Duplicate quoted item",IF(VLOOKUP(B77,'Scope'!$A$6:$G$35,7,FALSE)&lt;&gt;"Ready","Scope incomplete",IF(AND(C77&lt;&gt;"",ISNUMBER(D77),D77&gt;0,ISNUMBER(E77),E77&gt;=0,ISNUMBER(F77),F77&gt;0),IF(G77&lt;H77,"Quantity short",IF(K77&lt;&gt;"Pass","Technical hold",IF(L77&lt;&gt;"Yes","Clarification open","Ready"))),"Missing price or unit input")))),"Invalid supplier slot"))</x:f>
      </x:c>
      <x:c r="N77" s="8"/>
    </x:row>
    <x:row r="78" ht="36" customHeight="1">
      <x:c r="A78" s="6" t="str">
        <x:v>C</x:v>
      </x:c>
      <x:c r="B78" s="6"/>
      <x:c r="C78" s="6"/>
      <x:c r="D78" s="30"/>
      <x:c r="E78" s="22"/>
      <x:c r="F78" s="30"/>
      <x:c r="G78" s="31" t="str">
        <x:f>IF(AND(B78&lt;&gt;"",ISNUMBER(D78),D78&gt;0,ISNUMBER(F78),F78&gt;0),D78*F78,"")</x:f>
      </x:c>
      <x:c r="H78" s="31" t="str">
        <x:f>IF(B78="","",IF(COUNTIFS('Scope'!$A$6:$A$35,B78)=1,IF(VLOOKUP(B78,'Scope'!$A$6:$G$35,7,FALSE)="Ready",VLOOKUP(B78,'Scope'!$A$6:$G$35,4,FALSE),""),""))</x:f>
      </x:c>
      <x:c r="I78" s="14" t="str">
        <x:f>IF(AND(B78&lt;&gt;"",ISNUMBER(E78),E78&gt;=0,ISNUMBER(F78),F78&gt;0),E78/F78,"")</x:f>
      </x:c>
      <x:c r="J78" s="14" t="str">
        <x:f>IF(AND(B78&lt;&gt;"",ISNUMBER(D78),D78&gt;0,ISNUMBER(E78),E78&gt;=0),D78*E78,"")</x:f>
      </x:c>
      <x:c r="K78" s="6"/>
      <x:c r="L78" s="6"/>
      <x:c r="M78" s="17" t="str">
        <x:f>IF(B78="","",IF(OR(A78="A",A78="B",A78="C"),IF(COUNTIFS('Scope'!$A$6:$A$35,B78)&lt;&gt;1,"Unknown or duplicate scope",IF(COUNTIFS($A$6:$A$95,A78,$B$6:$B$95,B78)&gt;1,"Duplicate quoted item",IF(VLOOKUP(B78,'Scope'!$A$6:$G$35,7,FALSE)&lt;&gt;"Ready","Scope incomplete",IF(AND(C78&lt;&gt;"",ISNUMBER(D78),D78&gt;0,ISNUMBER(E78),E78&gt;=0,ISNUMBER(F78),F78&gt;0),IF(G78&lt;H78,"Quantity short",IF(K78&lt;&gt;"Pass","Technical hold",IF(L78&lt;&gt;"Yes","Clarification open","Ready"))),"Missing price or unit input")))),"Invalid supplier slot"))</x:f>
      </x:c>
      <x:c r="N78" s="8"/>
    </x:row>
    <x:row r="79" ht="36" customHeight="1">
      <x:c r="A79" s="6" t="str">
        <x:v>C</x:v>
      </x:c>
      <x:c r="B79" s="6"/>
      <x:c r="C79" s="6"/>
      <x:c r="D79" s="30"/>
      <x:c r="E79" s="22"/>
      <x:c r="F79" s="30"/>
      <x:c r="G79" s="31" t="str">
        <x:f>IF(AND(B79&lt;&gt;"",ISNUMBER(D79),D79&gt;0,ISNUMBER(F79),F79&gt;0),D79*F79,"")</x:f>
      </x:c>
      <x:c r="H79" s="31" t="str">
        <x:f>IF(B79="","",IF(COUNTIFS('Scope'!$A$6:$A$35,B79)=1,IF(VLOOKUP(B79,'Scope'!$A$6:$G$35,7,FALSE)="Ready",VLOOKUP(B79,'Scope'!$A$6:$G$35,4,FALSE),""),""))</x:f>
      </x:c>
      <x:c r="I79" s="14" t="str">
        <x:f>IF(AND(B79&lt;&gt;"",ISNUMBER(E79),E79&gt;=0,ISNUMBER(F79),F79&gt;0),E79/F79,"")</x:f>
      </x:c>
      <x:c r="J79" s="14" t="str">
        <x:f>IF(AND(B79&lt;&gt;"",ISNUMBER(D79),D79&gt;0,ISNUMBER(E79),E79&gt;=0),D79*E79,"")</x:f>
      </x:c>
      <x:c r="K79" s="6"/>
      <x:c r="L79" s="6"/>
      <x:c r="M79" s="17" t="str">
        <x:f>IF(B79="","",IF(OR(A79="A",A79="B",A79="C"),IF(COUNTIFS('Scope'!$A$6:$A$35,B79)&lt;&gt;1,"Unknown or duplicate scope",IF(COUNTIFS($A$6:$A$95,A79,$B$6:$B$95,B79)&gt;1,"Duplicate quoted item",IF(VLOOKUP(B79,'Scope'!$A$6:$G$35,7,FALSE)&lt;&gt;"Ready","Scope incomplete",IF(AND(C79&lt;&gt;"",ISNUMBER(D79),D79&gt;0,ISNUMBER(E79),E79&gt;=0,ISNUMBER(F79),F79&gt;0),IF(G79&lt;H79,"Quantity short",IF(K79&lt;&gt;"Pass","Technical hold",IF(L79&lt;&gt;"Yes","Clarification open","Ready"))),"Missing price or unit input")))),"Invalid supplier slot"))</x:f>
      </x:c>
      <x:c r="N79" s="8"/>
    </x:row>
    <x:row r="80" ht="36" customHeight="1">
      <x:c r="A80" s="6" t="str">
        <x:v>C</x:v>
      </x:c>
      <x:c r="B80" s="6"/>
      <x:c r="C80" s="6"/>
      <x:c r="D80" s="30"/>
      <x:c r="E80" s="22"/>
      <x:c r="F80" s="30"/>
      <x:c r="G80" s="31" t="str">
        <x:f>IF(AND(B80&lt;&gt;"",ISNUMBER(D80),D80&gt;0,ISNUMBER(F80),F80&gt;0),D80*F80,"")</x:f>
      </x:c>
      <x:c r="H80" s="31" t="str">
        <x:f>IF(B80="","",IF(COUNTIFS('Scope'!$A$6:$A$35,B80)=1,IF(VLOOKUP(B80,'Scope'!$A$6:$G$35,7,FALSE)="Ready",VLOOKUP(B80,'Scope'!$A$6:$G$35,4,FALSE),""),""))</x:f>
      </x:c>
      <x:c r="I80" s="14" t="str">
        <x:f>IF(AND(B80&lt;&gt;"",ISNUMBER(E80),E80&gt;=0,ISNUMBER(F80),F80&gt;0),E80/F80,"")</x:f>
      </x:c>
      <x:c r="J80" s="14" t="str">
        <x:f>IF(AND(B80&lt;&gt;"",ISNUMBER(D80),D80&gt;0,ISNUMBER(E80),E80&gt;=0),D80*E80,"")</x:f>
      </x:c>
      <x:c r="K80" s="6"/>
      <x:c r="L80" s="6"/>
      <x:c r="M80" s="17" t="str">
        <x:f>IF(B80="","",IF(OR(A80="A",A80="B",A80="C"),IF(COUNTIFS('Scope'!$A$6:$A$35,B80)&lt;&gt;1,"Unknown or duplicate scope",IF(COUNTIFS($A$6:$A$95,A80,$B$6:$B$95,B80)&gt;1,"Duplicate quoted item",IF(VLOOKUP(B80,'Scope'!$A$6:$G$35,7,FALSE)&lt;&gt;"Ready","Scope incomplete",IF(AND(C80&lt;&gt;"",ISNUMBER(D80),D80&gt;0,ISNUMBER(E80),E80&gt;=0,ISNUMBER(F80),F80&gt;0),IF(G80&lt;H80,"Quantity short",IF(K80&lt;&gt;"Pass","Technical hold",IF(L80&lt;&gt;"Yes","Clarification open","Ready"))),"Missing price or unit input")))),"Invalid supplier slot"))</x:f>
      </x:c>
      <x:c r="N80" s="8"/>
    </x:row>
    <x:row r="81" ht="36" customHeight="1">
      <x:c r="A81" s="6" t="str">
        <x:v>C</x:v>
      </x:c>
      <x:c r="B81" s="6"/>
      <x:c r="C81" s="6"/>
      <x:c r="D81" s="30"/>
      <x:c r="E81" s="22"/>
      <x:c r="F81" s="30"/>
      <x:c r="G81" s="31" t="str">
        <x:f>IF(AND(B81&lt;&gt;"",ISNUMBER(D81),D81&gt;0,ISNUMBER(F81),F81&gt;0),D81*F81,"")</x:f>
      </x:c>
      <x:c r="H81" s="31" t="str">
        <x:f>IF(B81="","",IF(COUNTIFS('Scope'!$A$6:$A$35,B81)=1,IF(VLOOKUP(B81,'Scope'!$A$6:$G$35,7,FALSE)="Ready",VLOOKUP(B81,'Scope'!$A$6:$G$35,4,FALSE),""),""))</x:f>
      </x:c>
      <x:c r="I81" s="14" t="str">
        <x:f>IF(AND(B81&lt;&gt;"",ISNUMBER(E81),E81&gt;=0,ISNUMBER(F81),F81&gt;0),E81/F81,"")</x:f>
      </x:c>
      <x:c r="J81" s="14" t="str">
        <x:f>IF(AND(B81&lt;&gt;"",ISNUMBER(D81),D81&gt;0,ISNUMBER(E81),E81&gt;=0),D81*E81,"")</x:f>
      </x:c>
      <x:c r="K81" s="6"/>
      <x:c r="L81" s="6"/>
      <x:c r="M81" s="17" t="str">
        <x:f>IF(B81="","",IF(OR(A81="A",A81="B",A81="C"),IF(COUNTIFS('Scope'!$A$6:$A$35,B81)&lt;&gt;1,"Unknown or duplicate scope",IF(COUNTIFS($A$6:$A$95,A81,$B$6:$B$95,B81)&gt;1,"Duplicate quoted item",IF(VLOOKUP(B81,'Scope'!$A$6:$G$35,7,FALSE)&lt;&gt;"Ready","Scope incomplete",IF(AND(C81&lt;&gt;"",ISNUMBER(D81),D81&gt;0,ISNUMBER(E81),E81&gt;=0,ISNUMBER(F81),F81&gt;0),IF(G81&lt;H81,"Quantity short",IF(K81&lt;&gt;"Pass","Technical hold",IF(L81&lt;&gt;"Yes","Clarification open","Ready"))),"Missing price or unit input")))),"Invalid supplier slot"))</x:f>
      </x:c>
      <x:c r="N81" s="8"/>
    </x:row>
    <x:row r="82" ht="36" customHeight="1">
      <x:c r="A82" s="6" t="str">
        <x:v>C</x:v>
      </x:c>
      <x:c r="B82" s="6"/>
      <x:c r="C82" s="6"/>
      <x:c r="D82" s="30"/>
      <x:c r="E82" s="22"/>
      <x:c r="F82" s="30"/>
      <x:c r="G82" s="31" t="str">
        <x:f>IF(AND(B82&lt;&gt;"",ISNUMBER(D82),D82&gt;0,ISNUMBER(F82),F82&gt;0),D82*F82,"")</x:f>
      </x:c>
      <x:c r="H82" s="31" t="str">
        <x:f>IF(B82="","",IF(COUNTIFS('Scope'!$A$6:$A$35,B82)=1,IF(VLOOKUP(B82,'Scope'!$A$6:$G$35,7,FALSE)="Ready",VLOOKUP(B82,'Scope'!$A$6:$G$35,4,FALSE),""),""))</x:f>
      </x:c>
      <x:c r="I82" s="14" t="str">
        <x:f>IF(AND(B82&lt;&gt;"",ISNUMBER(E82),E82&gt;=0,ISNUMBER(F82),F82&gt;0),E82/F82,"")</x:f>
      </x:c>
      <x:c r="J82" s="14" t="str">
        <x:f>IF(AND(B82&lt;&gt;"",ISNUMBER(D82),D82&gt;0,ISNUMBER(E82),E82&gt;=0),D82*E82,"")</x:f>
      </x:c>
      <x:c r="K82" s="6"/>
      <x:c r="L82" s="6"/>
      <x:c r="M82" s="17" t="str">
        <x:f>IF(B82="","",IF(OR(A82="A",A82="B",A82="C"),IF(COUNTIFS('Scope'!$A$6:$A$35,B82)&lt;&gt;1,"Unknown or duplicate scope",IF(COUNTIFS($A$6:$A$95,A82,$B$6:$B$95,B82)&gt;1,"Duplicate quoted item",IF(VLOOKUP(B82,'Scope'!$A$6:$G$35,7,FALSE)&lt;&gt;"Ready","Scope incomplete",IF(AND(C82&lt;&gt;"",ISNUMBER(D82),D82&gt;0,ISNUMBER(E82),E82&gt;=0,ISNUMBER(F82),F82&gt;0),IF(G82&lt;H82,"Quantity short",IF(K82&lt;&gt;"Pass","Technical hold",IF(L82&lt;&gt;"Yes","Clarification open","Ready"))),"Missing price or unit input")))),"Invalid supplier slot"))</x:f>
      </x:c>
      <x:c r="N82" s="8"/>
    </x:row>
    <x:row r="83" ht="36" customHeight="1">
      <x:c r="A83" s="6" t="str">
        <x:v>C</x:v>
      </x:c>
      <x:c r="B83" s="6"/>
      <x:c r="C83" s="6"/>
      <x:c r="D83" s="30"/>
      <x:c r="E83" s="22"/>
      <x:c r="F83" s="30"/>
      <x:c r="G83" s="31" t="str">
        <x:f>IF(AND(B83&lt;&gt;"",ISNUMBER(D83),D83&gt;0,ISNUMBER(F83),F83&gt;0),D83*F83,"")</x:f>
      </x:c>
      <x:c r="H83" s="31" t="str">
        <x:f>IF(B83="","",IF(COUNTIFS('Scope'!$A$6:$A$35,B83)=1,IF(VLOOKUP(B83,'Scope'!$A$6:$G$35,7,FALSE)="Ready",VLOOKUP(B83,'Scope'!$A$6:$G$35,4,FALSE),""),""))</x:f>
      </x:c>
      <x:c r="I83" s="14" t="str">
        <x:f>IF(AND(B83&lt;&gt;"",ISNUMBER(E83),E83&gt;=0,ISNUMBER(F83),F83&gt;0),E83/F83,"")</x:f>
      </x:c>
      <x:c r="J83" s="14" t="str">
        <x:f>IF(AND(B83&lt;&gt;"",ISNUMBER(D83),D83&gt;0,ISNUMBER(E83),E83&gt;=0),D83*E83,"")</x:f>
      </x:c>
      <x:c r="K83" s="6"/>
      <x:c r="L83" s="6"/>
      <x:c r="M83" s="17" t="str">
        <x:f>IF(B83="","",IF(OR(A83="A",A83="B",A83="C"),IF(COUNTIFS('Scope'!$A$6:$A$35,B83)&lt;&gt;1,"Unknown or duplicate scope",IF(COUNTIFS($A$6:$A$95,A83,$B$6:$B$95,B83)&gt;1,"Duplicate quoted item",IF(VLOOKUP(B83,'Scope'!$A$6:$G$35,7,FALSE)&lt;&gt;"Ready","Scope incomplete",IF(AND(C83&lt;&gt;"",ISNUMBER(D83),D83&gt;0,ISNUMBER(E83),E83&gt;=0,ISNUMBER(F83),F83&gt;0),IF(G83&lt;H83,"Quantity short",IF(K83&lt;&gt;"Pass","Technical hold",IF(L83&lt;&gt;"Yes","Clarification open","Ready"))),"Missing price or unit input")))),"Invalid supplier slot"))</x:f>
      </x:c>
      <x:c r="N83" s="8"/>
    </x:row>
    <x:row r="84" ht="36" customHeight="1">
      <x:c r="A84" s="6" t="str">
        <x:v>C</x:v>
      </x:c>
      <x:c r="B84" s="6"/>
      <x:c r="C84" s="6"/>
      <x:c r="D84" s="30"/>
      <x:c r="E84" s="22"/>
      <x:c r="F84" s="30"/>
      <x:c r="G84" s="31" t="str">
        <x:f>IF(AND(B84&lt;&gt;"",ISNUMBER(D84),D84&gt;0,ISNUMBER(F84),F84&gt;0),D84*F84,"")</x:f>
      </x:c>
      <x:c r="H84" s="31" t="str">
        <x:f>IF(B84="","",IF(COUNTIFS('Scope'!$A$6:$A$35,B84)=1,IF(VLOOKUP(B84,'Scope'!$A$6:$G$35,7,FALSE)="Ready",VLOOKUP(B84,'Scope'!$A$6:$G$35,4,FALSE),""),""))</x:f>
      </x:c>
      <x:c r="I84" s="14" t="str">
        <x:f>IF(AND(B84&lt;&gt;"",ISNUMBER(E84),E84&gt;=0,ISNUMBER(F84),F84&gt;0),E84/F84,"")</x:f>
      </x:c>
      <x:c r="J84" s="14" t="str">
        <x:f>IF(AND(B84&lt;&gt;"",ISNUMBER(D84),D84&gt;0,ISNUMBER(E84),E84&gt;=0),D84*E84,"")</x:f>
      </x:c>
      <x:c r="K84" s="6"/>
      <x:c r="L84" s="6"/>
      <x:c r="M84" s="17" t="str">
        <x:f>IF(B84="","",IF(OR(A84="A",A84="B",A84="C"),IF(COUNTIFS('Scope'!$A$6:$A$35,B84)&lt;&gt;1,"Unknown or duplicate scope",IF(COUNTIFS($A$6:$A$95,A84,$B$6:$B$95,B84)&gt;1,"Duplicate quoted item",IF(VLOOKUP(B84,'Scope'!$A$6:$G$35,7,FALSE)&lt;&gt;"Ready","Scope incomplete",IF(AND(C84&lt;&gt;"",ISNUMBER(D84),D84&gt;0,ISNUMBER(E84),E84&gt;=0,ISNUMBER(F84),F84&gt;0),IF(G84&lt;H84,"Quantity short",IF(K84&lt;&gt;"Pass","Technical hold",IF(L84&lt;&gt;"Yes","Clarification open","Ready"))),"Missing price or unit input")))),"Invalid supplier slot"))</x:f>
      </x:c>
      <x:c r="N84" s="8"/>
    </x:row>
    <x:row r="85" ht="36" customHeight="1">
      <x:c r="A85" s="6" t="str">
        <x:v>C</x:v>
      </x:c>
      <x:c r="B85" s="6"/>
      <x:c r="C85" s="6"/>
      <x:c r="D85" s="30"/>
      <x:c r="E85" s="22"/>
      <x:c r="F85" s="30"/>
      <x:c r="G85" s="31" t="str">
        <x:f>IF(AND(B85&lt;&gt;"",ISNUMBER(D85),D85&gt;0,ISNUMBER(F85),F85&gt;0),D85*F85,"")</x:f>
      </x:c>
      <x:c r="H85" s="31" t="str">
        <x:f>IF(B85="","",IF(COUNTIFS('Scope'!$A$6:$A$35,B85)=1,IF(VLOOKUP(B85,'Scope'!$A$6:$G$35,7,FALSE)="Ready",VLOOKUP(B85,'Scope'!$A$6:$G$35,4,FALSE),""),""))</x:f>
      </x:c>
      <x:c r="I85" s="14" t="str">
        <x:f>IF(AND(B85&lt;&gt;"",ISNUMBER(E85),E85&gt;=0,ISNUMBER(F85),F85&gt;0),E85/F85,"")</x:f>
      </x:c>
      <x:c r="J85" s="14" t="str">
        <x:f>IF(AND(B85&lt;&gt;"",ISNUMBER(D85),D85&gt;0,ISNUMBER(E85),E85&gt;=0),D85*E85,"")</x:f>
      </x:c>
      <x:c r="K85" s="6"/>
      <x:c r="L85" s="6"/>
      <x:c r="M85" s="17" t="str">
        <x:f>IF(B85="","",IF(OR(A85="A",A85="B",A85="C"),IF(COUNTIFS('Scope'!$A$6:$A$35,B85)&lt;&gt;1,"Unknown or duplicate scope",IF(COUNTIFS($A$6:$A$95,A85,$B$6:$B$95,B85)&gt;1,"Duplicate quoted item",IF(VLOOKUP(B85,'Scope'!$A$6:$G$35,7,FALSE)&lt;&gt;"Ready","Scope incomplete",IF(AND(C85&lt;&gt;"",ISNUMBER(D85),D85&gt;0,ISNUMBER(E85),E85&gt;=0,ISNUMBER(F85),F85&gt;0),IF(G85&lt;H85,"Quantity short",IF(K85&lt;&gt;"Pass","Technical hold",IF(L85&lt;&gt;"Yes","Clarification open","Ready"))),"Missing price or unit input")))),"Invalid supplier slot"))</x:f>
      </x:c>
      <x:c r="N85" s="8"/>
    </x:row>
    <x:row r="86" ht="36" customHeight="1">
      <x:c r="A86" s="6" t="str">
        <x:v>C</x:v>
      </x:c>
      <x:c r="B86" s="6"/>
      <x:c r="C86" s="6"/>
      <x:c r="D86" s="30"/>
      <x:c r="E86" s="22"/>
      <x:c r="F86" s="30"/>
      <x:c r="G86" s="31" t="str">
        <x:f>IF(AND(B86&lt;&gt;"",ISNUMBER(D86),D86&gt;0,ISNUMBER(F86),F86&gt;0),D86*F86,"")</x:f>
      </x:c>
      <x:c r="H86" s="31" t="str">
        <x:f>IF(B86="","",IF(COUNTIFS('Scope'!$A$6:$A$35,B86)=1,IF(VLOOKUP(B86,'Scope'!$A$6:$G$35,7,FALSE)="Ready",VLOOKUP(B86,'Scope'!$A$6:$G$35,4,FALSE),""),""))</x:f>
      </x:c>
      <x:c r="I86" s="14" t="str">
        <x:f>IF(AND(B86&lt;&gt;"",ISNUMBER(E86),E86&gt;=0,ISNUMBER(F86),F86&gt;0),E86/F86,"")</x:f>
      </x:c>
      <x:c r="J86" s="14" t="str">
        <x:f>IF(AND(B86&lt;&gt;"",ISNUMBER(D86),D86&gt;0,ISNUMBER(E86),E86&gt;=0),D86*E86,"")</x:f>
      </x:c>
      <x:c r="K86" s="6"/>
      <x:c r="L86" s="6"/>
      <x:c r="M86" s="17" t="str">
        <x:f>IF(B86="","",IF(OR(A86="A",A86="B",A86="C"),IF(COUNTIFS('Scope'!$A$6:$A$35,B86)&lt;&gt;1,"Unknown or duplicate scope",IF(COUNTIFS($A$6:$A$95,A86,$B$6:$B$95,B86)&gt;1,"Duplicate quoted item",IF(VLOOKUP(B86,'Scope'!$A$6:$G$35,7,FALSE)&lt;&gt;"Ready","Scope incomplete",IF(AND(C86&lt;&gt;"",ISNUMBER(D86),D86&gt;0,ISNUMBER(E86),E86&gt;=0,ISNUMBER(F86),F86&gt;0),IF(G86&lt;H86,"Quantity short",IF(K86&lt;&gt;"Pass","Technical hold",IF(L86&lt;&gt;"Yes","Clarification open","Ready"))),"Missing price or unit input")))),"Invalid supplier slot"))</x:f>
      </x:c>
      <x:c r="N86" s="8"/>
    </x:row>
    <x:row r="87" ht="36" customHeight="1">
      <x:c r="A87" s="6" t="str">
        <x:v>C</x:v>
      </x:c>
      <x:c r="B87" s="6"/>
      <x:c r="C87" s="6"/>
      <x:c r="D87" s="30"/>
      <x:c r="E87" s="22"/>
      <x:c r="F87" s="30"/>
      <x:c r="G87" s="31" t="str">
        <x:f>IF(AND(B87&lt;&gt;"",ISNUMBER(D87),D87&gt;0,ISNUMBER(F87),F87&gt;0),D87*F87,"")</x:f>
      </x:c>
      <x:c r="H87" s="31" t="str">
        <x:f>IF(B87="","",IF(COUNTIFS('Scope'!$A$6:$A$35,B87)=1,IF(VLOOKUP(B87,'Scope'!$A$6:$G$35,7,FALSE)="Ready",VLOOKUP(B87,'Scope'!$A$6:$G$35,4,FALSE),""),""))</x:f>
      </x:c>
      <x:c r="I87" s="14" t="str">
        <x:f>IF(AND(B87&lt;&gt;"",ISNUMBER(E87),E87&gt;=0,ISNUMBER(F87),F87&gt;0),E87/F87,"")</x:f>
      </x:c>
      <x:c r="J87" s="14" t="str">
        <x:f>IF(AND(B87&lt;&gt;"",ISNUMBER(D87),D87&gt;0,ISNUMBER(E87),E87&gt;=0),D87*E87,"")</x:f>
      </x:c>
      <x:c r="K87" s="6"/>
      <x:c r="L87" s="6"/>
      <x:c r="M87" s="17" t="str">
        <x:f>IF(B87="","",IF(OR(A87="A",A87="B",A87="C"),IF(COUNTIFS('Scope'!$A$6:$A$35,B87)&lt;&gt;1,"Unknown or duplicate scope",IF(COUNTIFS($A$6:$A$95,A87,$B$6:$B$95,B87)&gt;1,"Duplicate quoted item",IF(VLOOKUP(B87,'Scope'!$A$6:$G$35,7,FALSE)&lt;&gt;"Ready","Scope incomplete",IF(AND(C87&lt;&gt;"",ISNUMBER(D87),D87&gt;0,ISNUMBER(E87),E87&gt;=0,ISNUMBER(F87),F87&gt;0),IF(G87&lt;H87,"Quantity short",IF(K87&lt;&gt;"Pass","Technical hold",IF(L87&lt;&gt;"Yes","Clarification open","Ready"))),"Missing price or unit input")))),"Invalid supplier slot"))</x:f>
      </x:c>
      <x:c r="N87" s="8"/>
    </x:row>
    <x:row r="88" ht="36" customHeight="1">
      <x:c r="A88" s="6" t="str">
        <x:v>C</x:v>
      </x:c>
      <x:c r="B88" s="6"/>
      <x:c r="C88" s="6"/>
      <x:c r="D88" s="30"/>
      <x:c r="E88" s="22"/>
      <x:c r="F88" s="30"/>
      <x:c r="G88" s="31" t="str">
        <x:f>IF(AND(B88&lt;&gt;"",ISNUMBER(D88),D88&gt;0,ISNUMBER(F88),F88&gt;0),D88*F88,"")</x:f>
      </x:c>
      <x:c r="H88" s="31" t="str">
        <x:f>IF(B88="","",IF(COUNTIFS('Scope'!$A$6:$A$35,B88)=1,IF(VLOOKUP(B88,'Scope'!$A$6:$G$35,7,FALSE)="Ready",VLOOKUP(B88,'Scope'!$A$6:$G$35,4,FALSE),""),""))</x:f>
      </x:c>
      <x:c r="I88" s="14" t="str">
        <x:f>IF(AND(B88&lt;&gt;"",ISNUMBER(E88),E88&gt;=0,ISNUMBER(F88),F88&gt;0),E88/F88,"")</x:f>
      </x:c>
      <x:c r="J88" s="14" t="str">
        <x:f>IF(AND(B88&lt;&gt;"",ISNUMBER(D88),D88&gt;0,ISNUMBER(E88),E88&gt;=0),D88*E88,"")</x:f>
      </x:c>
      <x:c r="K88" s="6"/>
      <x:c r="L88" s="6"/>
      <x:c r="M88" s="17" t="str">
        <x:f>IF(B88="","",IF(OR(A88="A",A88="B",A88="C"),IF(COUNTIFS('Scope'!$A$6:$A$35,B88)&lt;&gt;1,"Unknown or duplicate scope",IF(COUNTIFS($A$6:$A$95,A88,$B$6:$B$95,B88)&gt;1,"Duplicate quoted item",IF(VLOOKUP(B88,'Scope'!$A$6:$G$35,7,FALSE)&lt;&gt;"Ready","Scope incomplete",IF(AND(C88&lt;&gt;"",ISNUMBER(D88),D88&gt;0,ISNUMBER(E88),E88&gt;=0,ISNUMBER(F88),F88&gt;0),IF(G88&lt;H88,"Quantity short",IF(K88&lt;&gt;"Pass","Technical hold",IF(L88&lt;&gt;"Yes","Clarification open","Ready"))),"Missing price or unit input")))),"Invalid supplier slot"))</x:f>
      </x:c>
      <x:c r="N88" s="8"/>
    </x:row>
    <x:row r="89" ht="36" customHeight="1">
      <x:c r="A89" s="6" t="str">
        <x:v>C</x:v>
      </x:c>
      <x:c r="B89" s="6"/>
      <x:c r="C89" s="6"/>
      <x:c r="D89" s="30"/>
      <x:c r="E89" s="22"/>
      <x:c r="F89" s="30"/>
      <x:c r="G89" s="31" t="str">
        <x:f>IF(AND(B89&lt;&gt;"",ISNUMBER(D89),D89&gt;0,ISNUMBER(F89),F89&gt;0),D89*F89,"")</x:f>
      </x:c>
      <x:c r="H89" s="31" t="str">
        <x:f>IF(B89="","",IF(COUNTIFS('Scope'!$A$6:$A$35,B89)=1,IF(VLOOKUP(B89,'Scope'!$A$6:$G$35,7,FALSE)="Ready",VLOOKUP(B89,'Scope'!$A$6:$G$35,4,FALSE),""),""))</x:f>
      </x:c>
      <x:c r="I89" s="14" t="str">
        <x:f>IF(AND(B89&lt;&gt;"",ISNUMBER(E89),E89&gt;=0,ISNUMBER(F89),F89&gt;0),E89/F89,"")</x:f>
      </x:c>
      <x:c r="J89" s="14" t="str">
        <x:f>IF(AND(B89&lt;&gt;"",ISNUMBER(D89),D89&gt;0,ISNUMBER(E89),E89&gt;=0),D89*E89,"")</x:f>
      </x:c>
      <x:c r="K89" s="6"/>
      <x:c r="L89" s="6"/>
      <x:c r="M89" s="17" t="str">
        <x:f>IF(B89="","",IF(OR(A89="A",A89="B",A89="C"),IF(COUNTIFS('Scope'!$A$6:$A$35,B89)&lt;&gt;1,"Unknown or duplicate scope",IF(COUNTIFS($A$6:$A$95,A89,$B$6:$B$95,B89)&gt;1,"Duplicate quoted item",IF(VLOOKUP(B89,'Scope'!$A$6:$G$35,7,FALSE)&lt;&gt;"Ready","Scope incomplete",IF(AND(C89&lt;&gt;"",ISNUMBER(D89),D89&gt;0,ISNUMBER(E89),E89&gt;=0,ISNUMBER(F89),F89&gt;0),IF(G89&lt;H89,"Quantity short",IF(K89&lt;&gt;"Pass","Technical hold",IF(L89&lt;&gt;"Yes","Clarification open","Ready"))),"Missing price or unit input")))),"Invalid supplier slot"))</x:f>
      </x:c>
      <x:c r="N89" s="8"/>
    </x:row>
    <x:row r="90" ht="36" customHeight="1">
      <x:c r="A90" s="6" t="str">
        <x:v>C</x:v>
      </x:c>
      <x:c r="B90" s="6"/>
      <x:c r="C90" s="6"/>
      <x:c r="D90" s="30"/>
      <x:c r="E90" s="22"/>
      <x:c r="F90" s="30"/>
      <x:c r="G90" s="31" t="str">
        <x:f>IF(AND(B90&lt;&gt;"",ISNUMBER(D90),D90&gt;0,ISNUMBER(F90),F90&gt;0),D90*F90,"")</x:f>
      </x:c>
      <x:c r="H90" s="31" t="str">
        <x:f>IF(B90="","",IF(COUNTIFS('Scope'!$A$6:$A$35,B90)=1,IF(VLOOKUP(B90,'Scope'!$A$6:$G$35,7,FALSE)="Ready",VLOOKUP(B90,'Scope'!$A$6:$G$35,4,FALSE),""),""))</x:f>
      </x:c>
      <x:c r="I90" s="14" t="str">
        <x:f>IF(AND(B90&lt;&gt;"",ISNUMBER(E90),E90&gt;=0,ISNUMBER(F90),F90&gt;0),E90/F90,"")</x:f>
      </x:c>
      <x:c r="J90" s="14" t="str">
        <x:f>IF(AND(B90&lt;&gt;"",ISNUMBER(D90),D90&gt;0,ISNUMBER(E90),E90&gt;=0),D90*E90,"")</x:f>
      </x:c>
      <x:c r="K90" s="6"/>
      <x:c r="L90" s="6"/>
      <x:c r="M90" s="17" t="str">
        <x:f>IF(B90="","",IF(OR(A90="A",A90="B",A90="C"),IF(COUNTIFS('Scope'!$A$6:$A$35,B90)&lt;&gt;1,"Unknown or duplicate scope",IF(COUNTIFS($A$6:$A$95,A90,$B$6:$B$95,B90)&gt;1,"Duplicate quoted item",IF(VLOOKUP(B90,'Scope'!$A$6:$G$35,7,FALSE)&lt;&gt;"Ready","Scope incomplete",IF(AND(C90&lt;&gt;"",ISNUMBER(D90),D90&gt;0,ISNUMBER(E90),E90&gt;=0,ISNUMBER(F90),F90&gt;0),IF(G90&lt;H90,"Quantity short",IF(K90&lt;&gt;"Pass","Technical hold",IF(L90&lt;&gt;"Yes","Clarification open","Ready"))),"Missing price or unit input")))),"Invalid supplier slot"))</x:f>
      </x:c>
      <x:c r="N90" s="8"/>
    </x:row>
    <x:row r="91" ht="36" customHeight="1">
      <x:c r="A91" s="6" t="str">
        <x:v>C</x:v>
      </x:c>
      <x:c r="B91" s="6"/>
      <x:c r="C91" s="6"/>
      <x:c r="D91" s="30"/>
      <x:c r="E91" s="22"/>
      <x:c r="F91" s="30"/>
      <x:c r="G91" s="31" t="str">
        <x:f>IF(AND(B91&lt;&gt;"",ISNUMBER(D91),D91&gt;0,ISNUMBER(F91),F91&gt;0),D91*F91,"")</x:f>
      </x:c>
      <x:c r="H91" s="31" t="str">
        <x:f>IF(B91="","",IF(COUNTIFS('Scope'!$A$6:$A$35,B91)=1,IF(VLOOKUP(B91,'Scope'!$A$6:$G$35,7,FALSE)="Ready",VLOOKUP(B91,'Scope'!$A$6:$G$35,4,FALSE),""),""))</x:f>
      </x:c>
      <x:c r="I91" s="14" t="str">
        <x:f>IF(AND(B91&lt;&gt;"",ISNUMBER(E91),E91&gt;=0,ISNUMBER(F91),F91&gt;0),E91/F91,"")</x:f>
      </x:c>
      <x:c r="J91" s="14" t="str">
        <x:f>IF(AND(B91&lt;&gt;"",ISNUMBER(D91),D91&gt;0,ISNUMBER(E91),E91&gt;=0),D91*E91,"")</x:f>
      </x:c>
      <x:c r="K91" s="6"/>
      <x:c r="L91" s="6"/>
      <x:c r="M91" s="17" t="str">
        <x:f>IF(B91="","",IF(OR(A91="A",A91="B",A91="C"),IF(COUNTIFS('Scope'!$A$6:$A$35,B91)&lt;&gt;1,"Unknown or duplicate scope",IF(COUNTIFS($A$6:$A$95,A91,$B$6:$B$95,B91)&gt;1,"Duplicate quoted item",IF(VLOOKUP(B91,'Scope'!$A$6:$G$35,7,FALSE)&lt;&gt;"Ready","Scope incomplete",IF(AND(C91&lt;&gt;"",ISNUMBER(D91),D91&gt;0,ISNUMBER(E91),E91&gt;=0,ISNUMBER(F91),F91&gt;0),IF(G91&lt;H91,"Quantity short",IF(K91&lt;&gt;"Pass","Technical hold",IF(L91&lt;&gt;"Yes","Clarification open","Ready"))),"Missing price or unit input")))),"Invalid supplier slot"))</x:f>
      </x:c>
      <x:c r="N91" s="8"/>
    </x:row>
    <x:row r="92" ht="36" customHeight="1">
      <x:c r="A92" s="6" t="str">
        <x:v>C</x:v>
      </x:c>
      <x:c r="B92" s="6"/>
      <x:c r="C92" s="6"/>
      <x:c r="D92" s="30"/>
      <x:c r="E92" s="22"/>
      <x:c r="F92" s="30"/>
      <x:c r="G92" s="31" t="str">
        <x:f>IF(AND(B92&lt;&gt;"",ISNUMBER(D92),D92&gt;0,ISNUMBER(F92),F92&gt;0),D92*F92,"")</x:f>
      </x:c>
      <x:c r="H92" s="31" t="str">
        <x:f>IF(B92="","",IF(COUNTIFS('Scope'!$A$6:$A$35,B92)=1,IF(VLOOKUP(B92,'Scope'!$A$6:$G$35,7,FALSE)="Ready",VLOOKUP(B92,'Scope'!$A$6:$G$35,4,FALSE),""),""))</x:f>
      </x:c>
      <x:c r="I92" s="14" t="str">
        <x:f>IF(AND(B92&lt;&gt;"",ISNUMBER(E92),E92&gt;=0,ISNUMBER(F92),F92&gt;0),E92/F92,"")</x:f>
      </x:c>
      <x:c r="J92" s="14" t="str">
        <x:f>IF(AND(B92&lt;&gt;"",ISNUMBER(D92),D92&gt;0,ISNUMBER(E92),E92&gt;=0),D92*E92,"")</x:f>
      </x:c>
      <x:c r="K92" s="6"/>
      <x:c r="L92" s="6"/>
      <x:c r="M92" s="17" t="str">
        <x:f>IF(B92="","",IF(OR(A92="A",A92="B",A92="C"),IF(COUNTIFS('Scope'!$A$6:$A$35,B92)&lt;&gt;1,"Unknown or duplicate scope",IF(COUNTIFS($A$6:$A$95,A92,$B$6:$B$95,B92)&gt;1,"Duplicate quoted item",IF(VLOOKUP(B92,'Scope'!$A$6:$G$35,7,FALSE)&lt;&gt;"Ready","Scope incomplete",IF(AND(C92&lt;&gt;"",ISNUMBER(D92),D92&gt;0,ISNUMBER(E92),E92&gt;=0,ISNUMBER(F92),F92&gt;0),IF(G92&lt;H92,"Quantity short",IF(K92&lt;&gt;"Pass","Technical hold",IF(L92&lt;&gt;"Yes","Clarification open","Ready"))),"Missing price or unit input")))),"Invalid supplier slot"))</x:f>
      </x:c>
      <x:c r="N92" s="8"/>
    </x:row>
    <x:row r="93" ht="36" customHeight="1">
      <x:c r="A93" s="6" t="str">
        <x:v>C</x:v>
      </x:c>
      <x:c r="B93" s="6"/>
      <x:c r="C93" s="6"/>
      <x:c r="D93" s="30"/>
      <x:c r="E93" s="22"/>
      <x:c r="F93" s="30"/>
      <x:c r="G93" s="31" t="str">
        <x:f>IF(AND(B93&lt;&gt;"",ISNUMBER(D93),D93&gt;0,ISNUMBER(F93),F93&gt;0),D93*F93,"")</x:f>
      </x:c>
      <x:c r="H93" s="31" t="str">
        <x:f>IF(B93="","",IF(COUNTIFS('Scope'!$A$6:$A$35,B93)=1,IF(VLOOKUP(B93,'Scope'!$A$6:$G$35,7,FALSE)="Ready",VLOOKUP(B93,'Scope'!$A$6:$G$35,4,FALSE),""),""))</x:f>
      </x:c>
      <x:c r="I93" s="14" t="str">
        <x:f>IF(AND(B93&lt;&gt;"",ISNUMBER(E93),E93&gt;=0,ISNUMBER(F93),F93&gt;0),E93/F93,"")</x:f>
      </x:c>
      <x:c r="J93" s="14" t="str">
        <x:f>IF(AND(B93&lt;&gt;"",ISNUMBER(D93),D93&gt;0,ISNUMBER(E93),E93&gt;=0),D93*E93,"")</x:f>
      </x:c>
      <x:c r="K93" s="6"/>
      <x:c r="L93" s="6"/>
      <x:c r="M93" s="17" t="str">
        <x:f>IF(B93="","",IF(OR(A93="A",A93="B",A93="C"),IF(COUNTIFS('Scope'!$A$6:$A$35,B93)&lt;&gt;1,"Unknown or duplicate scope",IF(COUNTIFS($A$6:$A$95,A93,$B$6:$B$95,B93)&gt;1,"Duplicate quoted item",IF(VLOOKUP(B93,'Scope'!$A$6:$G$35,7,FALSE)&lt;&gt;"Ready","Scope incomplete",IF(AND(C93&lt;&gt;"",ISNUMBER(D93),D93&gt;0,ISNUMBER(E93),E93&gt;=0,ISNUMBER(F93),F93&gt;0),IF(G93&lt;H93,"Quantity short",IF(K93&lt;&gt;"Pass","Technical hold",IF(L93&lt;&gt;"Yes","Clarification open","Ready"))),"Missing price or unit input")))),"Invalid supplier slot"))</x:f>
      </x:c>
      <x:c r="N93" s="8"/>
    </x:row>
    <x:row r="94" ht="36" customHeight="1">
      <x:c r="A94" s="6" t="str">
        <x:v>C</x:v>
      </x:c>
      <x:c r="B94" s="6"/>
      <x:c r="C94" s="6"/>
      <x:c r="D94" s="30"/>
      <x:c r="E94" s="22"/>
      <x:c r="F94" s="30"/>
      <x:c r="G94" s="31" t="str">
        <x:f>IF(AND(B94&lt;&gt;"",ISNUMBER(D94),D94&gt;0,ISNUMBER(F94),F94&gt;0),D94*F94,"")</x:f>
      </x:c>
      <x:c r="H94" s="31" t="str">
        <x:f>IF(B94="","",IF(COUNTIFS('Scope'!$A$6:$A$35,B94)=1,IF(VLOOKUP(B94,'Scope'!$A$6:$G$35,7,FALSE)="Ready",VLOOKUP(B94,'Scope'!$A$6:$G$35,4,FALSE),""),""))</x:f>
      </x:c>
      <x:c r="I94" s="14" t="str">
        <x:f>IF(AND(B94&lt;&gt;"",ISNUMBER(E94),E94&gt;=0,ISNUMBER(F94),F94&gt;0),E94/F94,"")</x:f>
      </x:c>
      <x:c r="J94" s="14" t="str">
        <x:f>IF(AND(B94&lt;&gt;"",ISNUMBER(D94),D94&gt;0,ISNUMBER(E94),E94&gt;=0),D94*E94,"")</x:f>
      </x:c>
      <x:c r="K94" s="6"/>
      <x:c r="L94" s="6"/>
      <x:c r="M94" s="17" t="str">
        <x:f>IF(B94="","",IF(OR(A94="A",A94="B",A94="C"),IF(COUNTIFS('Scope'!$A$6:$A$35,B94)&lt;&gt;1,"Unknown or duplicate scope",IF(COUNTIFS($A$6:$A$95,A94,$B$6:$B$95,B94)&gt;1,"Duplicate quoted item",IF(VLOOKUP(B94,'Scope'!$A$6:$G$35,7,FALSE)&lt;&gt;"Ready","Scope incomplete",IF(AND(C94&lt;&gt;"",ISNUMBER(D94),D94&gt;0,ISNUMBER(E94),E94&gt;=0,ISNUMBER(F94),F94&gt;0),IF(G94&lt;H94,"Quantity short",IF(K94&lt;&gt;"Pass","Technical hold",IF(L94&lt;&gt;"Yes","Clarification open","Ready"))),"Missing price or unit input")))),"Invalid supplier slot"))</x:f>
      </x:c>
      <x:c r="N94" s="8"/>
    </x:row>
    <x:row r="95" ht="36" customHeight="1">
      <x:c r="A95" s="6" t="str">
        <x:v>C</x:v>
      </x:c>
      <x:c r="B95" s="6"/>
      <x:c r="C95" s="6"/>
      <x:c r="D95" s="30"/>
      <x:c r="E95" s="22"/>
      <x:c r="F95" s="30"/>
      <x:c r="G95" s="31" t="str">
        <x:f>IF(AND(B95&lt;&gt;"",ISNUMBER(D95),D95&gt;0,ISNUMBER(F95),F95&gt;0),D95*F95,"")</x:f>
      </x:c>
      <x:c r="H95" s="31" t="str">
        <x:f>IF(B95="","",IF(COUNTIFS('Scope'!$A$6:$A$35,B95)=1,IF(VLOOKUP(B95,'Scope'!$A$6:$G$35,7,FALSE)="Ready",VLOOKUP(B95,'Scope'!$A$6:$G$35,4,FALSE),""),""))</x:f>
      </x:c>
      <x:c r="I95" s="14" t="str">
        <x:f>IF(AND(B95&lt;&gt;"",ISNUMBER(E95),E95&gt;=0,ISNUMBER(F95),F95&gt;0),E95/F95,"")</x:f>
      </x:c>
      <x:c r="J95" s="14" t="str">
        <x:f>IF(AND(B95&lt;&gt;"",ISNUMBER(D95),D95&gt;0,ISNUMBER(E95),E95&gt;=0),D95*E95,"")</x:f>
      </x:c>
      <x:c r="K95" s="6"/>
      <x:c r="L95" s="6"/>
      <x:c r="M95" s="17" t="str">
        <x:f>IF(B95="","",IF(OR(A95="A",A95="B",A95="C"),IF(COUNTIFS('Scope'!$A$6:$A$35,B95)&lt;&gt;1,"Unknown or duplicate scope",IF(COUNTIFS($A$6:$A$95,A95,$B$6:$B$95,B95)&gt;1,"Duplicate quoted item",IF(VLOOKUP(B95,'Scope'!$A$6:$G$35,7,FALSE)&lt;&gt;"Ready","Scope incomplete",IF(AND(C95&lt;&gt;"",ISNUMBER(D95),D95&gt;0,ISNUMBER(E95),E95&gt;=0,ISNUMBER(F95),F95&gt;0),IF(G95&lt;H95,"Quantity short",IF(K95&lt;&gt;"Pass","Technical hold",IF(L95&lt;&gt;"Yes","Clarification open","Ready"))),"Missing price or unit input")))),"Invalid supplier slot"))</x:f>
      </x:c>
      <x:c r="N95" s="8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4" customHeight="1">
      <x:c r="A97" s="2" t="str">
        <x:v>Enter confirmed zero prices only when the quotation supports them. Never delete a required item to make a package appear complete.</x:v>
      </x:c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4" customHeight="1">
      <x:c r="A98" s="2" t="str">
        <x:v>An excess quantity can pass the quantity check. Record why it is acceptable and evaluate the amount actually purchased.</x:v>
      </x:c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</x:sheetData>
  <x:conditionalFormatting sqref="M6:M95">
    <x:cfRule type="expression" dxfId="1" priority="1">
      <x:formula>AND($B6&lt;&gt;"",$M6&lt;&gt;"Ready")</x:formula>
    </x:cfRule>
  </x:conditionalFormatting>
  <x:dataValidations count="4">
    <x:dataValidation type="list" sqref="A6:A95">
      <x:formula1>"A,B,C"</x:formula1>
    </x:dataValidation>
    <x:dataValidation type="list" sqref="B6:B95">
      <x:formula1>'Scope'!$A$6:$A$35</x:formula1>
    </x:dataValidation>
    <x:dataValidation type="list" sqref="K6:K95">
      <x:formula1>"Pass,Pending,Fail"</x:formula1>
    </x:dataValidation>
    <x:dataValidation type="list" sqref="L6:L95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AB3B9"/>
  </x:sheetPr>
  <x:sheetViews>
    <x:sheetView showGridLines="0" workbookViewId="0"/>
  </x:sheetViews>
  <x:sheetFormatPr defaultRowHeight="15"/>
  <x:cols>
    <x:col min="1" max="1" width="35" hidden="0" customWidth="1"/>
    <x:col min="2" max="2" width="23" hidden="0" customWidth="1"/>
    <x:col min="3" max="3" width="23" hidden="0" customWidth="1"/>
    <x:col min="4" max="4" width="23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Fictional Quotation Comparison Example</x:v>
      </x:c>
      <x:c r="B2" s="2"/>
      <x:c r="C2" s="2"/>
      <x:c r="D2" s="2"/>
    </x:row>
    <x:row r="3" ht="24" customHeight="1">
      <x:c r="A3" s="2" t="str">
        <x:v>Same 100-unit scope and USD evaluation basis. These figures are illustrations, not market quotations.</x:v>
      </x:c>
      <x:c r="B3" s="2"/>
      <x:c r="C3" s="2"/>
      <x:c r="D3" s="2"/>
    </x:row>
    <x:row r="4" ht="24" customHeight="1">
      <x:c r="A4" s="2"/>
      <x:c r="B4" s="2"/>
      <x:c r="C4" s="2"/>
      <x:c r="D4" s="2"/>
    </x:row>
    <x:row r="5" ht="34" customHeight="1">
      <x:c r="A5" s="12" t="str">
        <x:v>Cost or review field</x:v>
      </x:c>
      <x:c r="B5" s="12" t="str">
        <x:v>Supplier A</x:v>
      </x:c>
      <x:c r="C5" s="12" t="str">
        <x:v>Supplier B</x:v>
      </x:c>
      <x:c r="D5" s="12" t="str">
        <x:v>Supplier C</x:v>
      </x:c>
    </x:row>
    <x:row r="6" ht="24" customHeight="1">
      <x:c r="A6" s="2" t="str">
        <x:v>Quoted quantity</x:v>
      </x:c>
      <x:c r="B6" s="33" t="n">
        <x:v>100</x:v>
      </x:c>
      <x:c r="C6" s="33" t="n">
        <x:v>100</x:v>
      </x:c>
      <x:c r="D6" s="33" t="n">
        <x:v>100</x:v>
      </x:c>
    </x:row>
    <x:row r="7" ht="24" customHeight="1">
      <x:c r="A7" s="2" t="str">
        <x:v>Unit price USD</x:v>
      </x:c>
      <x:c r="B7" s="32" t="n">
        <x:v>100</x:v>
      </x:c>
      <x:c r="C7" s="32" t="n">
        <x:v>106</x:v>
      </x:c>
      <x:c r="D7" s="32" t="n">
        <x:v>98</x:v>
      </x:c>
    </x:row>
    <x:row r="8" ht="24" customHeight="1">
      <x:c r="A8" s="2" t="str">
        <x:v>Material subtotal USD</x:v>
      </x:c>
      <x:c r="B8" s="14" t="n">
        <x:f>B6*B7</x:f>
        <x:v>10000</x:v>
      </x:c>
      <x:c r="C8" s="14" t="n">
        <x:f>C6*C7</x:f>
        <x:v>10600</x:v>
      </x:c>
      <x:c r="D8" s="14" t="n">
        <x:f>D6*D7</x:f>
        <x:v>9800</x:v>
      </x:c>
    </x:row>
    <x:row r="9" ht="24" customHeight="1">
      <x:c r="A9" s="2" t="str">
        <x:v>Additional freight USD</x:v>
      </x:c>
      <x:c r="B9" s="32" t="n">
        <x:v>1800</x:v>
      </x:c>
      <x:c r="C9" s="32" t="n">
        <x:v>900</x:v>
      </x:c>
      <x:c r="D9" s="32"/>
    </x:row>
    <x:row r="10" ht="24" customHeight="1">
      <x:c r="A10" s="2" t="str">
        <x:v>Additional packing USD</x:v>
      </x:c>
      <x:c r="B10" s="32" t="n">
        <x:v>300</x:v>
      </x:c>
      <x:c r="C10" s="32" t="n">
        <x:v>200</x:v>
      </x:c>
      <x:c r="D10" s="32" t="n">
        <x:v>300</x:v>
      </x:c>
    </x:row>
    <x:row r="11" ht="24" customHeight="1">
      <x:c r="A11" s="2" t="str">
        <x:v>Other additional costs USD</x:v>
      </x:c>
      <x:c r="B11" s="32" t="n">
        <x:v>0</x:v>
      </x:c>
      <x:c r="C11" s="32" t="n">
        <x:v>0</x:v>
      </x:c>
      <x:c r="D11" s="32" t="n">
        <x:v>0</x:v>
      </x:c>
    </x:row>
    <x:row r="12" ht="24" customHeight="1">
      <x:c r="A12" s="2" t="str">
        <x:v>Confirmed discount USD</x:v>
      </x:c>
      <x:c r="B12" s="32" t="n">
        <x:v>0</x:v>
      </x:c>
      <x:c r="C12" s="32" t="n">
        <x:v>0</x:v>
      </x:c>
      <x:c r="D12" s="32" t="n">
        <x:v>0</x:v>
      </x:c>
    </x:row>
    <x:row r="13" ht="24" customHeight="1">
      <x:c r="A13" s="2" t="str">
        <x:v>Evaluated cost USD</x:v>
      </x:c>
      <x:c r="B13" s="14" t="n">
        <x:f>IF(COUNT(B8:B12)=5,B8+SUM(B9:B11)-B12,"")</x:f>
        <x:v>12100</x:v>
      </x:c>
      <x:c r="C13" s="14" t="n">
        <x:f>IF(COUNT(C8:C12)=5,C8+SUM(C9:C11)-C12,"")</x:f>
        <x:v>11700</x:v>
      </x:c>
      <x:c r="D13" s="14" t="str">
        <x:f>IF(COUNT(D8:D12)=5,D8+SUM(D9:D11)-D12,"")</x:f>
      </x:c>
    </x:row>
    <x:row r="14" ht="24" customHeight="1">
      <x:c r="A14" s="2" t="str">
        <x:v>Mandatory review</x:v>
      </x:c>
      <x:c r="B14" s="34" t="str">
        <x:v>Pass</x:v>
      </x:c>
      <x:c r="C14" s="34" t="str">
        <x:v>Pass</x:v>
      </x:c>
      <x:c r="D14" s="34" t="str">
        <x:v>Pending</x:v>
      </x:c>
    </x:row>
    <x:row r="15" ht="36" customHeight="1">
      <x:c r="A15" s="2" t="str">
        <x:v>Review status</x:v>
      </x:c>
      <x:c r="B15" s="36" t="str">
        <x:f>IF(AND(ISNUMBER(B13),B14="Pass"),"Eligible","Pending clarification")</x:f>
        <x:v>Eligible</x:v>
      </x:c>
      <x:c r="C15" s="36" t="str">
        <x:f>IF(AND(ISNUMBER(C13),C14="Pass"),"Eligible","Pending clarification")</x:f>
        <x:v>Eligible</x:v>
      </x:c>
      <x:c r="D15" s="36" t="str">
        <x:f>IF(AND(ISNUMBER(D13),D14="Pass"),"Eligible","Pending clarification")</x:f>
        <x:v>Pending clarification</x:v>
      </x:c>
    </x:row>
    <x:row r="16" ht="24" customHeight="1">
      <x:c r="A16" s="2" t="str">
        <x:v>Eligible cost USD</x:v>
      </x:c>
      <x:c r="B16" s="14" t="n">
        <x:f>IF(B15="Eligible",B13,"")</x:f>
        <x:v>12100</x:v>
      </x:c>
      <x:c r="C16" s="14" t="n">
        <x:f>IF(C15="Eligible",C13,"")</x:f>
        <x:v>11700</x:v>
      </x:c>
      <x:c r="D16" s="14" t="str">
        <x:f>IF(D15="Eligible",D13,"")</x:f>
      </x:c>
    </x:row>
    <x:row r="17" ht="24" customHeight="1">
      <x:c r="A17" s="2" t="str">
        <x:v>Cost score</x:v>
      </x:c>
      <x:c r="B17" s="27" t="n">
        <x:f>IF(ISNUMBER(B16),MIN($B$16:$D$16)/B16*100,"")</x:f>
        <x:v>96.69421487603306</x:v>
      </x:c>
      <x:c r="C17" s="27" t="n">
        <x:f>IF(ISNUMBER(C16),MIN($B$16:$D$16)/C16*100,"")</x:f>
        <x:v>100</x:v>
      </x:c>
      <x:c r="D17" s="27" t="str">
        <x:f>IF(ISNUMBER(D16),MIN($B$16:$D$16)/D16*100,"")</x:f>
      </x:c>
    </x:row>
    <x:row r="18" ht="24" customHeight="1">
      <x:c r="A18" s="2" t="str">
        <x:v>Delivery score</x:v>
      </x:c>
      <x:c r="B18" s="29" t="n">
        <x:v>80</x:v>
      </x:c>
      <x:c r="C18" s="29" t="n">
        <x:v>90</x:v>
      </x:c>
      <x:c r="D18" s="29"/>
    </x:row>
    <x:row r="19" ht="24" customHeight="1">
      <x:c r="A19" s="2" t="str">
        <x:v>Payment and warranty score</x:v>
      </x:c>
      <x:c r="B19" s="29" t="n">
        <x:v>80</x:v>
      </x:c>
      <x:c r="C19" s="29" t="n">
        <x:v>80</x:v>
      </x:c>
      <x:c r="D19" s="29"/>
    </x:row>
    <x:row r="20" ht="24" customHeight="1">
      <x:c r="A20" s="2" t="str">
        <x:v>Supplier evidence score</x:v>
      </x:c>
      <x:c r="B20" s="29" t="n">
        <x:v>80</x:v>
      </x:c>
      <x:c r="C20" s="29" t="n">
        <x:v>80</x:v>
      </x:c>
      <x:c r="D20" s="29"/>
    </x:row>
    <x:row r="21" ht="24" customHeight="1">
      <x:c r="A21" s="2" t="str">
        <x:v>Weighted score</x:v>
      </x:c>
      <x:c r="B21" s="27" t="n">
        <x:f>IF(AND(ISNUMBER(B16),COUNT(B17:B20)=4),B17*$B$25+B18*$B$26+B19*$B$27+B20*$B$28,"")</x:f>
        <x:v>88.34710743801654</x:v>
      </x:c>
      <x:c r="C21" s="27" t="n">
        <x:f>IF(AND(ISNUMBER(C16),COUNT(C17:C20)=4),C17*$B$25+C18*$B$26+C19*$B$27+C20*$B$28,"")</x:f>
        <x:v>92.5</x:v>
      </x:c>
      <x:c r="D21" s="27" t="str">
        <x:f>IF(AND(ISNUMBER(D16),COUNT(D17:D20)=4),D17*$B$25+D18*$B$26+D19*$B$27+D20*$B$28,"")</x:f>
      </x:c>
    </x:row>
    <x:row r="22" ht="24" customHeight="1">
      <x:c r="A22" s="2" t="str">
        <x:v>Score rank</x:v>
      </x:c>
      <x:c r="B22" s="16" t="n">
        <x:f>IF(ISNUMBER(B21),1+COUNTIFS($B$21:$D$21,"&gt;"&amp;B21),"")</x:f>
        <x:v>2</x:v>
      </x:c>
      <x:c r="C22" s="16" t="n">
        <x:f>IF(ISNUMBER(C21),1+COUNTIFS($B$21:$D$21,"&gt;"&amp;C21),"")</x:f>
        <x:v>1</x:v>
      </x:c>
      <x:c r="D22" s="16" t="str">
        <x:f>IF(ISNUMBER(D21),1+COUNTIFS($B$21:$D$21,"&gt;"&amp;D21),"")</x:f>
      </x:c>
    </x:row>
    <x:row r="23" ht="24" customHeight="1">
      <x:c r="A23" s="2"/>
      <x:c r="B23" s="2"/>
      <x:c r="C23" s="2"/>
      <x:c r="D23" s="2"/>
    </x:row>
    <x:row r="24" ht="34" customHeight="1">
      <x:c r="A24" s="12" t="str">
        <x:v>Illustrative criterion</x:v>
      </x:c>
      <x:c r="B24" s="12" t="str">
        <x:v>Weight</x:v>
      </x:c>
      <x:c r="C24" s="2"/>
      <x:c r="D24" s="2"/>
    </x:row>
    <x:row r="25" ht="24" customHeight="1">
      <x:c r="A25" s="2" t="str">
        <x:v>Evaluated cost</x:v>
      </x:c>
      <x:c r="B25" s="25" t="n">
        <x:v>0.5</x:v>
      </x:c>
      <x:c r="C25" s="2"/>
      <x:c r="D25" s="2"/>
    </x:row>
    <x:row r="26" ht="24" customHeight="1">
      <x:c r="A26" s="2" t="str">
        <x:v>Delivery</x:v>
      </x:c>
      <x:c r="B26" s="25" t="n">
        <x:v>0.25</x:v>
      </x:c>
      <x:c r="C26" s="2"/>
      <x:c r="D26" s="2"/>
    </x:row>
    <x:row r="27" ht="24" customHeight="1">
      <x:c r="A27" s="2" t="str">
        <x:v>Payment and warranty</x:v>
      </x:c>
      <x:c r="B27" s="25" t="n">
        <x:v>0.15</x:v>
      </x:c>
      <x:c r="C27" s="2"/>
      <x:c r="D27" s="2"/>
    </x:row>
    <x:row r="28" ht="24" customHeight="1">
      <x:c r="A28" s="2" t="str">
        <x:v>Supplier evidence</x:v>
      </x:c>
      <x:c r="B28" s="25" t="n">
        <x:v>0.1</x:v>
      </x:c>
      <x:c r="C28" s="2"/>
      <x:c r="D28" s="2"/>
    </x:row>
    <x:row r="29" ht="24" customHeight="1">
      <x:c r="A29" s="2"/>
      <x:c r="B29" s="2"/>
      <x:c r="C29" s="2"/>
      <x:c r="D29" s="2"/>
    </x:row>
    <x:row r="30" ht="24" customHeight="1">
      <x:c r="A30" s="2" t="str">
        <x:v>A and B assume current quotes, accepted mandatory conditions and confirmed zero for every other adjustment.</x:v>
      </x:c>
      <x:c r="B30" s="2"/>
      <x:c r="C30" s="2"/>
      <x:c r="D30" s="2"/>
    </x:row>
    <x:row r="31" ht="24" customHeight="1">
      <x:c r="A31" s="2" t="str">
        <x:v>C has unconfirmed freight and technical clarification. Its incomplete material subtotal is excluded from ranking.</x:v>
      </x:c>
      <x:c r="B31" s="2"/>
      <x:c r="C31" s="2"/>
      <x:c r="D31" s="2"/>
    </x:row>
    <x:row r="32" ht="24" customHeight="1">
      <x:c r="A32" s="2" t="str">
        <x:v>Change the working inputs on Comparison, Scope and Quotes for your project. This separate example is illustrative.</x:v>
      </x:c>
      <x:c r="B32" s="2"/>
      <x:c r="C32" s="2"/>
      <x:c r="D32" s="2"/>
    </x:row>
  </x:sheetData>
  <x:conditionalFormatting sqref="B15:D15">
    <x:cfRule type="expression" dxfId="6" priority="1">
      <x:formula>B15&lt;&gt;"Eligible"</x:formula>
    </x:cfRule>
  </x:conditionalFormatting>
  <x:pageMargins left="0.7" right="0.7" top="0.75" bottom="0.75" header="0.3" footer="0.3"/>
</x:worksheet>
</file>